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checkCompatibility="1" autoCompressPictures="0"/>
  <bookViews>
    <workbookView xWindow="280" yWindow="240" windowWidth="25360" windowHeight="15820"/>
  </bookViews>
  <sheets>
    <sheet name="Figure5.4" sheetId="89" r:id="rId1"/>
    <sheet name="INFO for Figure5.4" sheetId="93" r:id="rId2"/>
    <sheet name="Data for Figure5.4, Entropy" sheetId="76" r:id="rId3"/>
    <sheet name="L.logitstories" sheetId="86" r:id="rId4"/>
    <sheet name="Congestion" sheetId="78" r:id="rId5"/>
    <sheet name="MIP" sheetId="80" r:id="rId6"/>
    <sheet name="Laws" sheetId="83" r:id="rId7"/>
    <sheet name="ExecOrders" sheetId="82" r:id="rId8"/>
    <sheet name="FIG_L.logitstories" sheetId="88" r:id="rId9"/>
    <sheet name="FIG_Congestion" sheetId="79" r:id="rId10"/>
    <sheet name="FIG_Entropy" sheetId="77" r:id="rId11"/>
    <sheet name="FIG_mip" sheetId="81" r:id="rId12"/>
    <sheet name="FIG_ExecOrders" sheetId="84" r:id="rId13"/>
    <sheet name="FIG_Laws" sheetId="85" r:id="rId14"/>
  </sheets>
  <definedNames>
    <definedName name="_Regression_Int" localSheetId="2" hidden="1">1</definedName>
    <definedName name="B_agenda_entropy">'Data for Figure5.4, Entropy'!$G$16</definedName>
    <definedName name="B_agenda_herfindahl">'Data for Figure5.4, Entropy'!$G$16</definedName>
    <definedName name="B_cons">'Data for Figure5.4, Entropy'!$G$22</definedName>
    <definedName name="B_countdownpres">'Data for Figure5.4, Entropy'!$G$21</definedName>
    <definedName name="B_entropy">'Data for Figure5.4, Entropy'!$G$17</definedName>
    <definedName name="B_execorderspct">'Data for Figure5.4, Entropy'!$G$19</definedName>
    <definedName name="B_L1.logitstories">'Data for Figure5.4, Entropy'!$G$15</definedName>
    <definedName name="B_lawspct">'Data for Figure5.4, Entropy'!$G$20</definedName>
    <definedName name="B_mippct">'Data for Figure5.4, Entropy'!$G$18</definedName>
    <definedName name="max_agenda_entropy">'Data for Figure5.4, Entropy'!$K$7</definedName>
    <definedName name="max_agenda_herfindahl">'Data for Figure5.4, Entropy'!$K$7</definedName>
    <definedName name="max_countdownpres">'Data for Figure5.4, Entropy'!$K$12</definedName>
    <definedName name="max_entropy">'Data for Figure5.4, Entropy'!$K$8</definedName>
    <definedName name="max_execorderspct">'Data for Figure5.4, Entropy'!$K$10</definedName>
    <definedName name="max_L1.logitstories">'Data for Figure5.4, Entropy'!$K$6</definedName>
    <definedName name="max_lawspct">'Data for Figure5.4, Entropy'!$K$11</definedName>
    <definedName name="max_mippct">'Data for Figure5.4, Entropy'!$K$9</definedName>
    <definedName name="mean_agenda_entropy">'Data for Figure5.4, Entropy'!$H$7</definedName>
    <definedName name="mean_agenda_herfindahl">'Data for Figure5.4, Entropy'!$H$7</definedName>
    <definedName name="mean_countdownpres">'Data for Figure5.4, Entropy'!$H$12</definedName>
    <definedName name="mean_entropy">'Data for Figure5.4, Entropy'!$H$8</definedName>
    <definedName name="mean_execorderspct">'Data for Figure5.4, Entropy'!$H$10</definedName>
    <definedName name="mean_L1.logitstories">'Data for Figure5.4, Entropy'!$H$6</definedName>
    <definedName name="mean_lawspct">'Data for Figure5.4, Entropy'!$H$11</definedName>
    <definedName name="mean_mippct">'Data for Figure5.4, Entropy'!$H$9</definedName>
    <definedName name="min_agenda_entropy">'Data for Figure5.4, Entropy'!$J$7</definedName>
    <definedName name="min_agenda_herfindahl">'Data for Figure5.4, Entropy'!$J$7</definedName>
    <definedName name="min_countdownpres">'Data for Figure5.4, Entropy'!$J$12</definedName>
    <definedName name="min_entropy">'Data for Figure5.4, Entropy'!$J$8</definedName>
    <definedName name="min_execorderspct">'Data for Figure5.4, Entropy'!$J$10</definedName>
    <definedName name="min_L1.logitstories">'Data for Figure5.4, Entropy'!$J$6</definedName>
    <definedName name="min_lawspct">'Data for Figure5.4, Entropy'!$J$11</definedName>
    <definedName name="min_mippct">'Data for Figure5.4, Entropy'!$J$9</definedName>
    <definedName name="sd_agenda_entropy">'Data for Figure5.4, Entropy'!$I$7</definedName>
    <definedName name="sd_agenda_herfindahl">'Data for Figure5.4, Entropy'!$I$7</definedName>
    <definedName name="sd_countdownpres">'Data for Figure5.4, Entropy'!$I$12</definedName>
    <definedName name="sd_entropy">'Data for Figure5.4, Entropy'!$I$8</definedName>
    <definedName name="sd_execorderspct">'Data for Figure5.4, Entropy'!$I$10</definedName>
    <definedName name="sd_L1.logitstories">'Data for Figure5.4, Entropy'!$I$6</definedName>
    <definedName name="sd_lawspct">'Data for Figure5.4, Entropy'!$I$11</definedName>
    <definedName name="sd_mippct">'Data for Figure5.4, Entropy'!$I$9</definedName>
    <definedName name="stories_increase1sd_congestion">Congestion!$E$8</definedName>
    <definedName name="stories_increase1sd_entropy">'Data for Figure5.4, Entropy'!$E$8</definedName>
    <definedName name="stories_increase1sd_execorderspct">ExecOrders!$E$8</definedName>
    <definedName name="stories_increase1sd_laws">Laws!$E$8</definedName>
    <definedName name="stories_increase1sd_mippct">MIP!$E$8</definedName>
    <definedName name="stories_increase1sd_prior">L.logitstories!$E$8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1" i="82" l="1"/>
  <c r="A12" i="82"/>
  <c r="A13" i="82"/>
  <c r="A14" i="82"/>
  <c r="A15" i="82"/>
  <c r="A16" i="82"/>
  <c r="A17" i="82"/>
  <c r="A18" i="82"/>
  <c r="A19" i="82"/>
  <c r="A20" i="82"/>
  <c r="A11" i="82"/>
  <c r="A24" i="82"/>
  <c r="V14" i="82"/>
  <c r="W14" i="82"/>
  <c r="U14" i="82"/>
  <c r="X14" i="82"/>
  <c r="V15" i="82"/>
  <c r="U15" i="82"/>
  <c r="X15" i="82"/>
  <c r="U9" i="82"/>
  <c r="X9" i="82"/>
  <c r="U10" i="82"/>
  <c r="X10" i="82"/>
  <c r="U11" i="82"/>
  <c r="X11" i="82"/>
  <c r="U12" i="82"/>
  <c r="X12" i="82"/>
  <c r="U13" i="82"/>
  <c r="X13" i="82"/>
  <c r="U16" i="82"/>
  <c r="X16" i="82"/>
  <c r="X19" i="82"/>
  <c r="X21" i="82"/>
  <c r="X24" i="82"/>
  <c r="D8" i="82"/>
  <c r="P14" i="82"/>
  <c r="O14" i="82"/>
  <c r="R14" i="82"/>
  <c r="P15" i="82"/>
  <c r="O15" i="82"/>
  <c r="R15" i="82"/>
  <c r="O9" i="82"/>
  <c r="R9" i="82"/>
  <c r="O10" i="82"/>
  <c r="R10" i="82"/>
  <c r="O11" i="82"/>
  <c r="R11" i="82"/>
  <c r="O12" i="82"/>
  <c r="R12" i="82"/>
  <c r="O13" i="82"/>
  <c r="R13" i="82"/>
  <c r="O16" i="82"/>
  <c r="R16" i="82"/>
  <c r="R19" i="82"/>
  <c r="R21" i="82"/>
  <c r="R24" i="82"/>
  <c r="D6" i="82"/>
  <c r="E8" i="82"/>
  <c r="A21" i="83"/>
  <c r="A11" i="83"/>
  <c r="A12" i="83"/>
  <c r="A13" i="83"/>
  <c r="A14" i="83"/>
  <c r="A15" i="83"/>
  <c r="A16" i="83"/>
  <c r="A17" i="83"/>
  <c r="A18" i="83"/>
  <c r="A19" i="83"/>
  <c r="A20" i="83"/>
  <c r="A24" i="83"/>
  <c r="A21" i="80"/>
  <c r="A11" i="80"/>
  <c r="A12" i="80"/>
  <c r="A13" i="80"/>
  <c r="A14" i="80"/>
  <c r="A15" i="80"/>
  <c r="A16" i="80"/>
  <c r="A17" i="80"/>
  <c r="A18" i="80"/>
  <c r="A19" i="80"/>
  <c r="A20" i="80"/>
  <c r="A24" i="80"/>
  <c r="A21" i="78"/>
  <c r="A11" i="78"/>
  <c r="A12" i="78"/>
  <c r="A13" i="78"/>
  <c r="A14" i="78"/>
  <c r="A15" i="78"/>
  <c r="A16" i="78"/>
  <c r="A17" i="78"/>
  <c r="A18" i="78"/>
  <c r="A19" i="78"/>
  <c r="A20" i="78"/>
  <c r="A24" i="78"/>
  <c r="A11" i="86"/>
  <c r="A21" i="86"/>
  <c r="A12" i="86"/>
  <c r="A13" i="86"/>
  <c r="A14" i="86"/>
  <c r="A15" i="86"/>
  <c r="A16" i="86"/>
  <c r="A17" i="86"/>
  <c r="A18" i="86"/>
  <c r="A19" i="86"/>
  <c r="A20" i="86"/>
  <c r="A11" i="76"/>
  <c r="A21" i="76"/>
  <c r="A12" i="76"/>
  <c r="A13" i="76"/>
  <c r="A14" i="76"/>
  <c r="A15" i="76"/>
  <c r="A16" i="76"/>
  <c r="A17" i="76"/>
  <c r="A18" i="76"/>
  <c r="A19" i="76"/>
  <c r="A20" i="76"/>
  <c r="U9" i="78"/>
  <c r="V9" i="78"/>
  <c r="X9" i="78"/>
  <c r="U10" i="78"/>
  <c r="V10" i="78"/>
  <c r="X10" i="78"/>
  <c r="U11" i="78"/>
  <c r="V11" i="78"/>
  <c r="W11" i="78"/>
  <c r="X11" i="78"/>
  <c r="U12" i="78"/>
  <c r="V12" i="78"/>
  <c r="X12" i="78"/>
  <c r="U13" i="78"/>
  <c r="V13" i="78"/>
  <c r="X13" i="78"/>
  <c r="U14" i="78"/>
  <c r="V14" i="78"/>
  <c r="X14" i="78"/>
  <c r="U15" i="78"/>
  <c r="V15" i="78"/>
  <c r="X15" i="78"/>
  <c r="U16" i="78"/>
  <c r="V16" i="78"/>
  <c r="X16" i="78"/>
  <c r="X19" i="78"/>
  <c r="X21" i="78"/>
  <c r="X24" i="78"/>
  <c r="D8" i="78"/>
  <c r="O9" i="78"/>
  <c r="P9" i="78"/>
  <c r="R9" i="78"/>
  <c r="O10" i="78"/>
  <c r="P10" i="78"/>
  <c r="R10" i="78"/>
  <c r="O11" i="78"/>
  <c r="P11" i="78"/>
  <c r="R11" i="78"/>
  <c r="O12" i="78"/>
  <c r="P12" i="78"/>
  <c r="R12" i="78"/>
  <c r="O13" i="78"/>
  <c r="P13" i="78"/>
  <c r="R13" i="78"/>
  <c r="O14" i="78"/>
  <c r="P14" i="78"/>
  <c r="R14" i="78"/>
  <c r="O15" i="78"/>
  <c r="P15" i="78"/>
  <c r="R15" i="78"/>
  <c r="O16" i="78"/>
  <c r="P16" i="78"/>
  <c r="R16" i="78"/>
  <c r="R19" i="78"/>
  <c r="R21" i="78"/>
  <c r="R24" i="78"/>
  <c r="D6" i="78"/>
  <c r="E8" i="78"/>
  <c r="U9" i="83"/>
  <c r="V9" i="83"/>
  <c r="X9" i="83"/>
  <c r="U10" i="83"/>
  <c r="V10" i="83"/>
  <c r="X10" i="83"/>
  <c r="U11" i="83"/>
  <c r="V11" i="83"/>
  <c r="X11" i="83"/>
  <c r="U12" i="83"/>
  <c r="V12" i="83"/>
  <c r="X12" i="83"/>
  <c r="U13" i="83"/>
  <c r="V13" i="83"/>
  <c r="X13" i="83"/>
  <c r="U14" i="83"/>
  <c r="V14" i="83"/>
  <c r="X14" i="83"/>
  <c r="U15" i="83"/>
  <c r="V15" i="83"/>
  <c r="W15" i="83"/>
  <c r="X15" i="83"/>
  <c r="U16" i="83"/>
  <c r="V16" i="83"/>
  <c r="X16" i="83"/>
  <c r="X19" i="83"/>
  <c r="X21" i="83"/>
  <c r="X24" i="83"/>
  <c r="D8" i="83"/>
  <c r="O9" i="83"/>
  <c r="P9" i="83"/>
  <c r="R9" i="83"/>
  <c r="O10" i="83"/>
  <c r="P10" i="83"/>
  <c r="R10" i="83"/>
  <c r="O11" i="83"/>
  <c r="P11" i="83"/>
  <c r="R11" i="83"/>
  <c r="O12" i="83"/>
  <c r="P12" i="83"/>
  <c r="R12" i="83"/>
  <c r="O13" i="83"/>
  <c r="P13" i="83"/>
  <c r="R13" i="83"/>
  <c r="O14" i="83"/>
  <c r="P14" i="83"/>
  <c r="R14" i="83"/>
  <c r="O15" i="83"/>
  <c r="P15" i="83"/>
  <c r="R15" i="83"/>
  <c r="O16" i="83"/>
  <c r="P16" i="83"/>
  <c r="R16" i="83"/>
  <c r="R19" i="83"/>
  <c r="R21" i="83"/>
  <c r="R24" i="83"/>
  <c r="D6" i="83"/>
  <c r="E8" i="83"/>
  <c r="U9" i="80"/>
  <c r="V9" i="80"/>
  <c r="X9" i="80"/>
  <c r="U10" i="80"/>
  <c r="V10" i="80"/>
  <c r="X10" i="80"/>
  <c r="U11" i="80"/>
  <c r="V11" i="80"/>
  <c r="X11" i="80"/>
  <c r="U12" i="80"/>
  <c r="V12" i="80"/>
  <c r="X12" i="80"/>
  <c r="U13" i="80"/>
  <c r="V13" i="80"/>
  <c r="W13" i="80"/>
  <c r="X13" i="80"/>
  <c r="U14" i="80"/>
  <c r="V14" i="80"/>
  <c r="X14" i="80"/>
  <c r="U15" i="80"/>
  <c r="V15" i="80"/>
  <c r="X15" i="80"/>
  <c r="U16" i="80"/>
  <c r="V16" i="80"/>
  <c r="X16" i="80"/>
  <c r="X19" i="80"/>
  <c r="X21" i="80"/>
  <c r="X24" i="80"/>
  <c r="D8" i="80"/>
  <c r="O9" i="80"/>
  <c r="P9" i="80"/>
  <c r="R9" i="80"/>
  <c r="O10" i="80"/>
  <c r="P10" i="80"/>
  <c r="R10" i="80"/>
  <c r="O11" i="80"/>
  <c r="P11" i="80"/>
  <c r="R11" i="80"/>
  <c r="O12" i="80"/>
  <c r="P12" i="80"/>
  <c r="R12" i="80"/>
  <c r="O13" i="80"/>
  <c r="P13" i="80"/>
  <c r="R13" i="80"/>
  <c r="O14" i="80"/>
  <c r="P14" i="80"/>
  <c r="R14" i="80"/>
  <c r="O15" i="80"/>
  <c r="P15" i="80"/>
  <c r="R15" i="80"/>
  <c r="O16" i="80"/>
  <c r="P16" i="80"/>
  <c r="R16" i="80"/>
  <c r="R19" i="80"/>
  <c r="R21" i="80"/>
  <c r="R24" i="80"/>
  <c r="D6" i="80"/>
  <c r="E8" i="80"/>
  <c r="U9" i="86"/>
  <c r="V9" i="86"/>
  <c r="X9" i="86"/>
  <c r="U10" i="86"/>
  <c r="V10" i="86"/>
  <c r="W10" i="86"/>
  <c r="X10" i="86"/>
  <c r="U11" i="86"/>
  <c r="V11" i="86"/>
  <c r="X11" i="86"/>
  <c r="U12" i="86"/>
  <c r="V12" i="86"/>
  <c r="X12" i="86"/>
  <c r="U13" i="86"/>
  <c r="V13" i="86"/>
  <c r="X13" i="86"/>
  <c r="U14" i="86"/>
  <c r="V14" i="86"/>
  <c r="X14" i="86"/>
  <c r="U15" i="86"/>
  <c r="V15" i="86"/>
  <c r="X15" i="86"/>
  <c r="U16" i="86"/>
  <c r="V16" i="86"/>
  <c r="X16" i="86"/>
  <c r="X19" i="86"/>
  <c r="X21" i="86"/>
  <c r="X24" i="86"/>
  <c r="D8" i="86"/>
  <c r="O9" i="86"/>
  <c r="P9" i="86"/>
  <c r="R9" i="86"/>
  <c r="O10" i="86"/>
  <c r="P10" i="86"/>
  <c r="R10" i="86"/>
  <c r="O11" i="86"/>
  <c r="P11" i="86"/>
  <c r="R11" i="86"/>
  <c r="O12" i="86"/>
  <c r="P12" i="86"/>
  <c r="R12" i="86"/>
  <c r="O13" i="86"/>
  <c r="P13" i="86"/>
  <c r="R13" i="86"/>
  <c r="O14" i="86"/>
  <c r="P14" i="86"/>
  <c r="R14" i="86"/>
  <c r="O15" i="86"/>
  <c r="P15" i="86"/>
  <c r="R15" i="86"/>
  <c r="O16" i="86"/>
  <c r="P16" i="86"/>
  <c r="R16" i="86"/>
  <c r="R19" i="86"/>
  <c r="R21" i="86"/>
  <c r="R24" i="86"/>
  <c r="D6" i="86"/>
  <c r="E8" i="86"/>
  <c r="U9" i="76"/>
  <c r="V9" i="76"/>
  <c r="X9" i="76"/>
  <c r="U10" i="76"/>
  <c r="V10" i="76"/>
  <c r="X10" i="76"/>
  <c r="U11" i="76"/>
  <c r="V11" i="76"/>
  <c r="X11" i="76"/>
  <c r="U12" i="76"/>
  <c r="V12" i="76"/>
  <c r="W12" i="76"/>
  <c r="X12" i="76"/>
  <c r="U13" i="76"/>
  <c r="V13" i="76"/>
  <c r="X13" i="76"/>
  <c r="U14" i="76"/>
  <c r="V14" i="76"/>
  <c r="X14" i="76"/>
  <c r="U15" i="76"/>
  <c r="V15" i="76"/>
  <c r="X15" i="76"/>
  <c r="U16" i="76"/>
  <c r="V16" i="76"/>
  <c r="X16" i="76"/>
  <c r="X19" i="76"/>
  <c r="X21" i="76"/>
  <c r="X24" i="76"/>
  <c r="D8" i="76"/>
  <c r="O9" i="76"/>
  <c r="P9" i="76"/>
  <c r="R9" i="76"/>
  <c r="O10" i="76"/>
  <c r="P10" i="76"/>
  <c r="R10" i="76"/>
  <c r="O11" i="76"/>
  <c r="P11" i="76"/>
  <c r="R11" i="76"/>
  <c r="O12" i="76"/>
  <c r="P12" i="76"/>
  <c r="R12" i="76"/>
  <c r="O13" i="76"/>
  <c r="P13" i="76"/>
  <c r="R13" i="76"/>
  <c r="O14" i="76"/>
  <c r="P14" i="76"/>
  <c r="R14" i="76"/>
  <c r="O15" i="76"/>
  <c r="P15" i="76"/>
  <c r="R15" i="76"/>
  <c r="O16" i="76"/>
  <c r="P16" i="76"/>
  <c r="R16" i="76"/>
  <c r="R19" i="76"/>
  <c r="R21" i="76"/>
  <c r="R24" i="76"/>
  <c r="D6" i="76"/>
  <c r="E8" i="76"/>
  <c r="CO9" i="76"/>
  <c r="CP9" i="76"/>
  <c r="CR9" i="76"/>
  <c r="CO10" i="76"/>
  <c r="CP10" i="76"/>
  <c r="CR10" i="76"/>
  <c r="CO11" i="76"/>
  <c r="CP11" i="76"/>
  <c r="CR11" i="76"/>
  <c r="CO12" i="76"/>
  <c r="CO13" i="76"/>
  <c r="CP13" i="76"/>
  <c r="CR13" i="76"/>
  <c r="CO14" i="76"/>
  <c r="CP14" i="76"/>
  <c r="CR14" i="76"/>
  <c r="CO15" i="76"/>
  <c r="CP15" i="76"/>
  <c r="CR15" i="76"/>
  <c r="CO16" i="76"/>
  <c r="CP16" i="76"/>
  <c r="CR16" i="76"/>
  <c r="AG9" i="76"/>
  <c r="AH9" i="76"/>
  <c r="AJ9" i="76"/>
  <c r="AG10" i="76"/>
  <c r="AH10" i="76"/>
  <c r="AJ10" i="76"/>
  <c r="AG11" i="76"/>
  <c r="AH11" i="76"/>
  <c r="AJ11" i="76"/>
  <c r="AG12" i="76"/>
  <c r="AH12" i="76"/>
  <c r="AJ12" i="76"/>
  <c r="AG13" i="76"/>
  <c r="AH13" i="76"/>
  <c r="AJ13" i="76"/>
  <c r="AG14" i="76"/>
  <c r="AH14" i="76"/>
  <c r="AJ14" i="76"/>
  <c r="AG15" i="76"/>
  <c r="AH15" i="76"/>
  <c r="AJ15" i="76"/>
  <c r="AG16" i="76"/>
  <c r="AH16" i="76"/>
  <c r="AJ16" i="76"/>
  <c r="AJ19" i="76"/>
  <c r="AJ21" i="76"/>
  <c r="AJ24" i="76"/>
  <c r="D11" i="76"/>
  <c r="CO9" i="86"/>
  <c r="CP9" i="86"/>
  <c r="CR9" i="86"/>
  <c r="CO10" i="86"/>
  <c r="CR10" i="86"/>
  <c r="CO11" i="86"/>
  <c r="CP11" i="86"/>
  <c r="CR11" i="86"/>
  <c r="CO12" i="86"/>
  <c r="CP12" i="86"/>
  <c r="CR12" i="86"/>
  <c r="CO13" i="86"/>
  <c r="CP13" i="86"/>
  <c r="CR13" i="86"/>
  <c r="CO14" i="86"/>
  <c r="CP14" i="86"/>
  <c r="CR14" i="86"/>
  <c r="CO15" i="86"/>
  <c r="CP15" i="86"/>
  <c r="CR15" i="86"/>
  <c r="CO16" i="86"/>
  <c r="CP16" i="86"/>
  <c r="CR16" i="86"/>
  <c r="CR19" i="86"/>
  <c r="CR21" i="86"/>
  <c r="CR24" i="86"/>
  <c r="D21" i="86"/>
  <c r="AG9" i="86"/>
  <c r="AH9" i="86"/>
  <c r="AJ9" i="86"/>
  <c r="AG10" i="86"/>
  <c r="AJ10" i="86"/>
  <c r="AG11" i="86"/>
  <c r="AH11" i="86"/>
  <c r="AJ11" i="86"/>
  <c r="AG12" i="86"/>
  <c r="AH12" i="86"/>
  <c r="AJ12" i="86"/>
  <c r="AG13" i="86"/>
  <c r="AH13" i="86"/>
  <c r="AJ13" i="86"/>
  <c r="AG14" i="86"/>
  <c r="AH14" i="86"/>
  <c r="AJ14" i="86"/>
  <c r="AG15" i="86"/>
  <c r="AH15" i="86"/>
  <c r="AJ15" i="86"/>
  <c r="AG16" i="86"/>
  <c r="AH16" i="86"/>
  <c r="AJ16" i="86"/>
  <c r="AJ19" i="86"/>
  <c r="AJ21" i="86"/>
  <c r="AJ24" i="86"/>
  <c r="D11" i="86"/>
  <c r="D23" i="86"/>
  <c r="AN15" i="83"/>
  <c r="AH15" i="83"/>
  <c r="AH14" i="82"/>
  <c r="CP13" i="80"/>
  <c r="CJ13" i="80"/>
  <c r="CD13" i="80"/>
  <c r="BX13" i="80"/>
  <c r="BR13" i="80"/>
  <c r="BL13" i="80"/>
  <c r="BF13" i="80"/>
  <c r="AZ13" i="80"/>
  <c r="AT13" i="80"/>
  <c r="AN13" i="80"/>
  <c r="AH13" i="80"/>
  <c r="CN5" i="80"/>
  <c r="CH5" i="80"/>
  <c r="CB5" i="80"/>
  <c r="BV5" i="80"/>
  <c r="BP5" i="80"/>
  <c r="BJ5" i="80"/>
  <c r="BD5" i="80"/>
  <c r="AX5" i="80"/>
  <c r="AR5" i="80"/>
  <c r="AL5" i="80"/>
  <c r="AF5" i="80"/>
  <c r="AL5" i="83"/>
  <c r="AF5" i="83"/>
  <c r="AL5" i="82"/>
  <c r="AF5" i="82"/>
  <c r="AF5" i="76"/>
  <c r="CP11" i="78"/>
  <c r="AN11" i="78"/>
  <c r="AL5" i="78"/>
  <c r="AH11" i="78"/>
  <c r="AF5" i="78"/>
  <c r="AR5" i="83"/>
  <c r="AT15" i="83"/>
  <c r="AN14" i="82"/>
  <c r="AT14" i="82"/>
  <c r="AR5" i="82"/>
  <c r="AR5" i="78"/>
  <c r="AX5" i="78"/>
  <c r="BD5" i="78"/>
  <c r="BJ5" i="78"/>
  <c r="BP5" i="78"/>
  <c r="BV5" i="78"/>
  <c r="CB5" i="78"/>
  <c r="CH5" i="78"/>
  <c r="CN5" i="78"/>
  <c r="AT11" i="78"/>
  <c r="AZ11" i="78"/>
  <c r="BF11" i="78"/>
  <c r="BL11" i="78"/>
  <c r="BR11" i="78"/>
  <c r="BX11" i="78"/>
  <c r="CD11" i="78"/>
  <c r="CJ11" i="78"/>
  <c r="AZ15" i="83"/>
  <c r="AX5" i="83"/>
  <c r="AZ14" i="82"/>
  <c r="AX5" i="82"/>
  <c r="BD5" i="83"/>
  <c r="BF15" i="83"/>
  <c r="BF14" i="82"/>
  <c r="BD5" i="82"/>
  <c r="BL15" i="83"/>
  <c r="BJ5" i="83"/>
  <c r="BL14" i="82"/>
  <c r="BJ5" i="82"/>
  <c r="BP5" i="83"/>
  <c r="BR15" i="83"/>
  <c r="BR14" i="82"/>
  <c r="BP5" i="82"/>
  <c r="BX15" i="83"/>
  <c r="BV5" i="83"/>
  <c r="BX14" i="82"/>
  <c r="BV5" i="82"/>
  <c r="CB5" i="83"/>
  <c r="CD15" i="83"/>
  <c r="CD14" i="82"/>
  <c r="CB5" i="82"/>
  <c r="CJ15" i="83"/>
  <c r="CH5" i="83"/>
  <c r="CJ14" i="82"/>
  <c r="CH5" i="82"/>
  <c r="CN5" i="83"/>
  <c r="CP15" i="83"/>
  <c r="CP14" i="82"/>
  <c r="CN5" i="82"/>
  <c r="AC10" i="86"/>
  <c r="AC11" i="78"/>
  <c r="AC12" i="76"/>
  <c r="AC13" i="80"/>
  <c r="AC14" i="82"/>
  <c r="AC15" i="83"/>
  <c r="GC11" i="78"/>
  <c r="GA11" i="78"/>
  <c r="FW11" i="78"/>
  <c r="FU11" i="78"/>
  <c r="FO11" i="78"/>
  <c r="FK11" i="78"/>
  <c r="FI11" i="78"/>
  <c r="FE11" i="78"/>
  <c r="FC11" i="78"/>
  <c r="EW11" i="78"/>
  <c r="ES11" i="78"/>
  <c r="EQ11" i="78"/>
  <c r="EM11" i="78"/>
  <c r="EK11" i="78"/>
  <c r="EE11" i="78"/>
  <c r="EA11" i="78"/>
  <c r="DY11" i="78"/>
  <c r="DU11" i="78"/>
  <c r="DS11" i="78"/>
  <c r="DM11" i="78"/>
  <c r="DI11" i="78"/>
  <c r="DG11" i="78"/>
  <c r="DC11" i="78"/>
  <c r="DA11" i="78"/>
  <c r="CU11" i="78"/>
  <c r="CO11" i="78"/>
  <c r="CI11" i="78"/>
  <c r="CC11" i="78"/>
  <c r="BW11" i="78"/>
  <c r="BQ11" i="78"/>
  <c r="BK11" i="78"/>
  <c r="BE11" i="78"/>
  <c r="AY11" i="78"/>
  <c r="AS11" i="78"/>
  <c r="AM11" i="78"/>
  <c r="AG11" i="78"/>
  <c r="AB11" i="78"/>
  <c r="AA11" i="78"/>
  <c r="CP11" i="80"/>
  <c r="CO11" i="80"/>
  <c r="CJ11" i="80"/>
  <c r="CI11" i="80"/>
  <c r="CD11" i="80"/>
  <c r="CC11" i="80"/>
  <c r="BX11" i="80"/>
  <c r="BW11" i="80"/>
  <c r="BR11" i="80"/>
  <c r="BQ11" i="80"/>
  <c r="BL11" i="80"/>
  <c r="BK11" i="80"/>
  <c r="BF11" i="80"/>
  <c r="BE11" i="80"/>
  <c r="AZ11" i="80"/>
  <c r="AY11" i="80"/>
  <c r="AT11" i="80"/>
  <c r="AS11" i="80"/>
  <c r="AN11" i="80"/>
  <c r="AM11" i="80"/>
  <c r="AH11" i="80"/>
  <c r="AG11" i="80"/>
  <c r="AB11" i="80"/>
  <c r="AA11" i="80"/>
  <c r="CP11" i="82"/>
  <c r="CO11" i="82"/>
  <c r="CJ11" i="82"/>
  <c r="CI11" i="82"/>
  <c r="CD11" i="82"/>
  <c r="CC11" i="82"/>
  <c r="BX11" i="82"/>
  <c r="BW11" i="82"/>
  <c r="BR11" i="82"/>
  <c r="BQ11" i="82"/>
  <c r="BL11" i="82"/>
  <c r="BK11" i="82"/>
  <c r="BF11" i="82"/>
  <c r="BE11" i="82"/>
  <c r="AZ11" i="82"/>
  <c r="AY11" i="82"/>
  <c r="AT11" i="82"/>
  <c r="AS11" i="82"/>
  <c r="AN11" i="82"/>
  <c r="AM11" i="82"/>
  <c r="AH11" i="82"/>
  <c r="AG11" i="82"/>
  <c r="AB11" i="82"/>
  <c r="AA11" i="82"/>
  <c r="V11" i="82"/>
  <c r="P11" i="82"/>
  <c r="CP11" i="83"/>
  <c r="CO11" i="83"/>
  <c r="CJ11" i="83"/>
  <c r="CI11" i="83"/>
  <c r="CD11" i="83"/>
  <c r="CC11" i="83"/>
  <c r="BX11" i="83"/>
  <c r="BW11" i="83"/>
  <c r="BR11" i="83"/>
  <c r="BQ11" i="83"/>
  <c r="BL11" i="83"/>
  <c r="BK11" i="83"/>
  <c r="BF11" i="83"/>
  <c r="BE11" i="83"/>
  <c r="AZ11" i="83"/>
  <c r="AY11" i="83"/>
  <c r="AT11" i="83"/>
  <c r="AS11" i="83"/>
  <c r="AN11" i="83"/>
  <c r="AM11" i="83"/>
  <c r="AH11" i="83"/>
  <c r="AG11" i="83"/>
  <c r="AB11" i="83"/>
  <c r="AA11" i="83"/>
  <c r="CJ11" i="76"/>
  <c r="CI11" i="76"/>
  <c r="CD11" i="76"/>
  <c r="CC11" i="76"/>
  <c r="BX11" i="76"/>
  <c r="BW11" i="76"/>
  <c r="BR11" i="76"/>
  <c r="BQ11" i="76"/>
  <c r="BL11" i="76"/>
  <c r="BK11" i="76"/>
  <c r="BF11" i="76"/>
  <c r="BE11" i="76"/>
  <c r="AZ11" i="76"/>
  <c r="AY11" i="76"/>
  <c r="AT11" i="76"/>
  <c r="AS11" i="76"/>
  <c r="AN11" i="76"/>
  <c r="AM11" i="76"/>
  <c r="AB11" i="76"/>
  <c r="AA11" i="76"/>
  <c r="GA11" i="86"/>
  <c r="FU11" i="86"/>
  <c r="FO11" i="86"/>
  <c r="FI11" i="86"/>
  <c r="FC11" i="86"/>
  <c r="EW11" i="86"/>
  <c r="EQ11" i="86"/>
  <c r="EK11" i="86"/>
  <c r="EE11" i="86"/>
  <c r="DY11" i="86"/>
  <c r="DS11" i="86"/>
  <c r="DM11" i="86"/>
  <c r="DG11" i="86"/>
  <c r="DA11" i="86"/>
  <c r="CU11" i="86"/>
  <c r="CJ11" i="86"/>
  <c r="CI11" i="86"/>
  <c r="CD11" i="86"/>
  <c r="CC11" i="86"/>
  <c r="BX11" i="86"/>
  <c r="BW11" i="86"/>
  <c r="BR11" i="86"/>
  <c r="BQ11" i="86"/>
  <c r="BL11" i="86"/>
  <c r="BK11" i="86"/>
  <c r="BF11" i="86"/>
  <c r="BE11" i="86"/>
  <c r="AZ11" i="86"/>
  <c r="AY11" i="86"/>
  <c r="AT11" i="86"/>
  <c r="AS11" i="86"/>
  <c r="AN11" i="86"/>
  <c r="AM11" i="86"/>
  <c r="AB11" i="86"/>
  <c r="AA11" i="86"/>
  <c r="GB16" i="86"/>
  <c r="GA16" i="86"/>
  <c r="GD16" i="86"/>
  <c r="FV16" i="86"/>
  <c r="FU16" i="86"/>
  <c r="FX16" i="86"/>
  <c r="FP16" i="86"/>
  <c r="FO16" i="86"/>
  <c r="FR16" i="86"/>
  <c r="FJ16" i="86"/>
  <c r="FI16" i="86"/>
  <c r="FL16" i="86"/>
  <c r="FD16" i="86"/>
  <c r="FC16" i="86"/>
  <c r="FF16" i="86"/>
  <c r="EX16" i="86"/>
  <c r="EW16" i="86"/>
  <c r="EZ16" i="86"/>
  <c r="ER16" i="86"/>
  <c r="EQ16" i="86"/>
  <c r="ET16" i="86"/>
  <c r="EL16" i="86"/>
  <c r="EK16" i="86"/>
  <c r="EN16" i="86"/>
  <c r="EF16" i="86"/>
  <c r="EE16" i="86"/>
  <c r="EH16" i="86"/>
  <c r="DZ16" i="86"/>
  <c r="DY16" i="86"/>
  <c r="EB16" i="86"/>
  <c r="DT16" i="86"/>
  <c r="DS16" i="86"/>
  <c r="DV16" i="86"/>
  <c r="DN16" i="86"/>
  <c r="DM16" i="86"/>
  <c r="DP16" i="86"/>
  <c r="DH16" i="86"/>
  <c r="DG16" i="86"/>
  <c r="DJ16" i="86"/>
  <c r="DB16" i="86"/>
  <c r="DA16" i="86"/>
  <c r="DD16" i="86"/>
  <c r="CV16" i="86"/>
  <c r="CU16" i="86"/>
  <c r="CX16" i="86"/>
  <c r="CJ16" i="86"/>
  <c r="CI16" i="86"/>
  <c r="CL16" i="86"/>
  <c r="CD16" i="86"/>
  <c r="CC16" i="86"/>
  <c r="CF16" i="86"/>
  <c r="BX16" i="86"/>
  <c r="BW16" i="86"/>
  <c r="BZ16" i="86"/>
  <c r="BR16" i="86"/>
  <c r="BQ16" i="86"/>
  <c r="BT16" i="86"/>
  <c r="BL16" i="86"/>
  <c r="BK16" i="86"/>
  <c r="BN16" i="86"/>
  <c r="BF16" i="86"/>
  <c r="BE16" i="86"/>
  <c r="BH16" i="86"/>
  <c r="AZ16" i="86"/>
  <c r="AY16" i="86"/>
  <c r="BB16" i="86"/>
  <c r="AT16" i="86"/>
  <c r="AS16" i="86"/>
  <c r="AV16" i="86"/>
  <c r="AN16" i="86"/>
  <c r="AM16" i="86"/>
  <c r="AP16" i="86"/>
  <c r="AB16" i="86"/>
  <c r="AA16" i="86"/>
  <c r="AD16" i="86"/>
  <c r="GA15" i="86"/>
  <c r="GD15" i="86"/>
  <c r="FU15" i="86"/>
  <c r="FX15" i="86"/>
  <c r="FO15" i="86"/>
  <c r="FR15" i="86"/>
  <c r="FI15" i="86"/>
  <c r="FL15" i="86"/>
  <c r="FC15" i="86"/>
  <c r="FF15" i="86"/>
  <c r="EW15" i="86"/>
  <c r="EZ15" i="86"/>
  <c r="EQ15" i="86"/>
  <c r="ET15" i="86"/>
  <c r="EK15" i="86"/>
  <c r="EN15" i="86"/>
  <c r="EE15" i="86"/>
  <c r="EH15" i="86"/>
  <c r="DY15" i="86"/>
  <c r="EB15" i="86"/>
  <c r="DS15" i="86"/>
  <c r="DV15" i="86"/>
  <c r="DM15" i="86"/>
  <c r="DP15" i="86"/>
  <c r="DG15" i="86"/>
  <c r="DJ15" i="86"/>
  <c r="DA15" i="86"/>
  <c r="DD15" i="86"/>
  <c r="CU15" i="86"/>
  <c r="CX15" i="86"/>
  <c r="CJ15" i="86"/>
  <c r="CI15" i="86"/>
  <c r="CD15" i="86"/>
  <c r="CC15" i="86"/>
  <c r="BX15" i="86"/>
  <c r="BW15" i="86"/>
  <c r="BR15" i="86"/>
  <c r="BQ15" i="86"/>
  <c r="BL15" i="86"/>
  <c r="BK15" i="86"/>
  <c r="BF15" i="86"/>
  <c r="BE15" i="86"/>
  <c r="AZ15" i="86"/>
  <c r="AY15" i="86"/>
  <c r="AT15" i="86"/>
  <c r="AS15" i="86"/>
  <c r="AN15" i="86"/>
  <c r="AM15" i="86"/>
  <c r="AB15" i="86"/>
  <c r="AA15" i="86"/>
  <c r="GA14" i="86"/>
  <c r="GD14" i="86"/>
  <c r="FU14" i="86"/>
  <c r="FX14" i="86"/>
  <c r="FO14" i="86"/>
  <c r="FR14" i="86"/>
  <c r="FI14" i="86"/>
  <c r="FL14" i="86"/>
  <c r="FC14" i="86"/>
  <c r="FF14" i="86"/>
  <c r="EW14" i="86"/>
  <c r="EZ14" i="86"/>
  <c r="EQ14" i="86"/>
  <c r="ET14" i="86"/>
  <c r="EK14" i="86"/>
  <c r="EN14" i="86"/>
  <c r="EE14" i="86"/>
  <c r="EH14" i="86"/>
  <c r="DY14" i="86"/>
  <c r="EB14" i="86"/>
  <c r="DS14" i="86"/>
  <c r="DV14" i="86"/>
  <c r="DM14" i="86"/>
  <c r="DP14" i="86"/>
  <c r="DG14" i="86"/>
  <c r="DJ14" i="86"/>
  <c r="DA14" i="86"/>
  <c r="DD14" i="86"/>
  <c r="CU14" i="86"/>
  <c r="CX14" i="86"/>
  <c r="CJ14" i="86"/>
  <c r="CI14" i="86"/>
  <c r="CD14" i="86"/>
  <c r="CC14" i="86"/>
  <c r="BX14" i="86"/>
  <c r="BW14" i="86"/>
  <c r="BR14" i="86"/>
  <c r="BQ14" i="86"/>
  <c r="BL14" i="86"/>
  <c r="BK14" i="86"/>
  <c r="BF14" i="86"/>
  <c r="BE14" i="86"/>
  <c r="AZ14" i="86"/>
  <c r="AY14" i="86"/>
  <c r="AT14" i="86"/>
  <c r="AS14" i="86"/>
  <c r="AN14" i="86"/>
  <c r="AM14" i="86"/>
  <c r="AB14" i="86"/>
  <c r="AA14" i="86"/>
  <c r="GA13" i="86"/>
  <c r="GD13" i="86"/>
  <c r="FU13" i="86"/>
  <c r="FX13" i="86"/>
  <c r="FO13" i="86"/>
  <c r="FR13" i="86"/>
  <c r="FI13" i="86"/>
  <c r="FL13" i="86"/>
  <c r="FC13" i="86"/>
  <c r="FF13" i="86"/>
  <c r="EW13" i="86"/>
  <c r="EZ13" i="86"/>
  <c r="EQ13" i="86"/>
  <c r="ET13" i="86"/>
  <c r="EK13" i="86"/>
  <c r="EN13" i="86"/>
  <c r="EE13" i="86"/>
  <c r="EH13" i="86"/>
  <c r="DY13" i="86"/>
  <c r="EB13" i="86"/>
  <c r="DS13" i="86"/>
  <c r="DV13" i="86"/>
  <c r="DM13" i="86"/>
  <c r="DP13" i="86"/>
  <c r="DG13" i="86"/>
  <c r="DJ13" i="86"/>
  <c r="DA13" i="86"/>
  <c r="DD13" i="86"/>
  <c r="CU13" i="86"/>
  <c r="CX13" i="86"/>
  <c r="CJ13" i="86"/>
  <c r="CI13" i="86"/>
  <c r="CL13" i="86"/>
  <c r="CD13" i="86"/>
  <c r="CC13" i="86"/>
  <c r="CF13" i="86"/>
  <c r="BX13" i="86"/>
  <c r="BW13" i="86"/>
  <c r="BZ13" i="86"/>
  <c r="BR13" i="86"/>
  <c r="BQ13" i="86"/>
  <c r="BT13" i="86"/>
  <c r="BL13" i="86"/>
  <c r="BK13" i="86"/>
  <c r="BN13" i="86"/>
  <c r="BF13" i="86"/>
  <c r="BE13" i="86"/>
  <c r="BH13" i="86"/>
  <c r="AZ13" i="86"/>
  <c r="AY13" i="86"/>
  <c r="BB13" i="86"/>
  <c r="AT13" i="86"/>
  <c r="AS13" i="86"/>
  <c r="AV13" i="86"/>
  <c r="AN13" i="86"/>
  <c r="AM13" i="86"/>
  <c r="AP13" i="86"/>
  <c r="AB13" i="86"/>
  <c r="AA13" i="86"/>
  <c r="AD13" i="86"/>
  <c r="GA12" i="86"/>
  <c r="GD12" i="86"/>
  <c r="FU12" i="86"/>
  <c r="FX12" i="86"/>
  <c r="FO12" i="86"/>
  <c r="FR12" i="86"/>
  <c r="FI12" i="86"/>
  <c r="FL12" i="86"/>
  <c r="FC12" i="86"/>
  <c r="FF12" i="86"/>
  <c r="EW12" i="86"/>
  <c r="EZ12" i="86"/>
  <c r="EQ12" i="86"/>
  <c r="ET12" i="86"/>
  <c r="EK12" i="86"/>
  <c r="EN12" i="86"/>
  <c r="EE12" i="86"/>
  <c r="EH12" i="86"/>
  <c r="DY12" i="86"/>
  <c r="EB12" i="86"/>
  <c r="DS12" i="86"/>
  <c r="DV12" i="86"/>
  <c r="DM12" i="86"/>
  <c r="DP12" i="86"/>
  <c r="DG12" i="86"/>
  <c r="DJ12" i="86"/>
  <c r="DA12" i="86"/>
  <c r="DD12" i="86"/>
  <c r="CU12" i="86"/>
  <c r="CX12" i="86"/>
  <c r="CJ12" i="86"/>
  <c r="CI12" i="86"/>
  <c r="CD12" i="86"/>
  <c r="CC12" i="86"/>
  <c r="BX12" i="86"/>
  <c r="BW12" i="86"/>
  <c r="BR12" i="86"/>
  <c r="BQ12" i="86"/>
  <c r="BL12" i="86"/>
  <c r="BK12" i="86"/>
  <c r="BF12" i="86"/>
  <c r="BE12" i="86"/>
  <c r="AZ12" i="86"/>
  <c r="AY12" i="86"/>
  <c r="AT12" i="86"/>
  <c r="AS12" i="86"/>
  <c r="AN12" i="86"/>
  <c r="AM12" i="86"/>
  <c r="AB12" i="86"/>
  <c r="AA12" i="86"/>
  <c r="GD11" i="86"/>
  <c r="FX11" i="86"/>
  <c r="FR11" i="86"/>
  <c r="FL11" i="86"/>
  <c r="FF11" i="86"/>
  <c r="EZ11" i="86"/>
  <c r="ET11" i="86"/>
  <c r="EN11" i="86"/>
  <c r="EH11" i="86"/>
  <c r="EB11" i="86"/>
  <c r="DV11" i="86"/>
  <c r="DP11" i="86"/>
  <c r="DJ11" i="86"/>
  <c r="DD11" i="86"/>
  <c r="CX11" i="86"/>
  <c r="BZ11" i="86"/>
  <c r="BB11" i="86"/>
  <c r="GA10" i="86"/>
  <c r="GD10" i="86"/>
  <c r="FU10" i="86"/>
  <c r="FX10" i="86"/>
  <c r="FO10" i="86"/>
  <c r="FR10" i="86"/>
  <c r="FI10" i="86"/>
  <c r="FL10" i="86"/>
  <c r="FC10" i="86"/>
  <c r="FF10" i="86"/>
  <c r="EW10" i="86"/>
  <c r="EZ10" i="86"/>
  <c r="EQ10" i="86"/>
  <c r="ET10" i="86"/>
  <c r="EK10" i="86"/>
  <c r="EN10" i="86"/>
  <c r="EE10" i="86"/>
  <c r="EH10" i="86"/>
  <c r="DY10" i="86"/>
  <c r="EB10" i="86"/>
  <c r="DS10" i="86"/>
  <c r="DV10" i="86"/>
  <c r="DM10" i="86"/>
  <c r="DP10" i="86"/>
  <c r="DG10" i="86"/>
  <c r="DJ10" i="86"/>
  <c r="DA10" i="86"/>
  <c r="DD10" i="86"/>
  <c r="CU10" i="86"/>
  <c r="CX10" i="86"/>
  <c r="CI10" i="86"/>
  <c r="CL10" i="86"/>
  <c r="CC10" i="86"/>
  <c r="CF10" i="86"/>
  <c r="BW10" i="86"/>
  <c r="BZ10" i="86"/>
  <c r="BQ10" i="86"/>
  <c r="BT10" i="86"/>
  <c r="BK10" i="86"/>
  <c r="BN10" i="86"/>
  <c r="BE10" i="86"/>
  <c r="BH10" i="86"/>
  <c r="AY10" i="86"/>
  <c r="BB10" i="86"/>
  <c r="AS10" i="86"/>
  <c r="AV10" i="86"/>
  <c r="AM10" i="86"/>
  <c r="AP10" i="86"/>
  <c r="AB10" i="86"/>
  <c r="AA10" i="86"/>
  <c r="GB9" i="86"/>
  <c r="GA9" i="86"/>
  <c r="GD9" i="86"/>
  <c r="FV9" i="86"/>
  <c r="FU9" i="86"/>
  <c r="FX9" i="86"/>
  <c r="FP9" i="86"/>
  <c r="FO9" i="86"/>
  <c r="FR9" i="86"/>
  <c r="FJ9" i="86"/>
  <c r="FI9" i="86"/>
  <c r="FL9" i="86"/>
  <c r="FD9" i="86"/>
  <c r="FC9" i="86"/>
  <c r="FF9" i="86"/>
  <c r="EX9" i="86"/>
  <c r="EW9" i="86"/>
  <c r="EZ9" i="86"/>
  <c r="ER9" i="86"/>
  <c r="EQ9" i="86"/>
  <c r="ET9" i="86"/>
  <c r="EL9" i="86"/>
  <c r="EK9" i="86"/>
  <c r="EN9" i="86"/>
  <c r="EF9" i="86"/>
  <c r="EE9" i="86"/>
  <c r="EH9" i="86"/>
  <c r="DZ9" i="86"/>
  <c r="DY9" i="86"/>
  <c r="EB9" i="86"/>
  <c r="DT9" i="86"/>
  <c r="DS9" i="86"/>
  <c r="DV9" i="86"/>
  <c r="DN9" i="86"/>
  <c r="DM9" i="86"/>
  <c r="DP9" i="86"/>
  <c r="DH9" i="86"/>
  <c r="DG9" i="86"/>
  <c r="DJ9" i="86"/>
  <c r="DB9" i="86"/>
  <c r="DA9" i="86"/>
  <c r="DD9" i="86"/>
  <c r="CV9" i="86"/>
  <c r="CU9" i="86"/>
  <c r="CX9" i="86"/>
  <c r="CJ9" i="86"/>
  <c r="CI9" i="86"/>
  <c r="CL9" i="86"/>
  <c r="CD9" i="86"/>
  <c r="CC9" i="86"/>
  <c r="CF9" i="86"/>
  <c r="BX9" i="86"/>
  <c r="BW9" i="86"/>
  <c r="BZ9" i="86"/>
  <c r="BR9" i="86"/>
  <c r="BQ9" i="86"/>
  <c r="BT9" i="86"/>
  <c r="BL9" i="86"/>
  <c r="BK9" i="86"/>
  <c r="BN9" i="86"/>
  <c r="BF9" i="86"/>
  <c r="BE9" i="86"/>
  <c r="BH9" i="86"/>
  <c r="AZ9" i="86"/>
  <c r="AY9" i="86"/>
  <c r="BB9" i="86"/>
  <c r="AT9" i="86"/>
  <c r="AS9" i="86"/>
  <c r="AV9" i="86"/>
  <c r="AN9" i="86"/>
  <c r="AM9" i="86"/>
  <c r="AP9" i="86"/>
  <c r="AB9" i="86"/>
  <c r="AA9" i="86"/>
  <c r="AD9" i="86"/>
  <c r="AA9" i="83"/>
  <c r="AB9" i="83"/>
  <c r="AD9" i="83"/>
  <c r="AG9" i="83"/>
  <c r="AH9" i="83"/>
  <c r="AJ9" i="83"/>
  <c r="AM9" i="83"/>
  <c r="AN9" i="83"/>
  <c r="AP9" i="83"/>
  <c r="AS9" i="83"/>
  <c r="AT9" i="83"/>
  <c r="AV9" i="83"/>
  <c r="AY9" i="83"/>
  <c r="AZ9" i="83"/>
  <c r="BB9" i="83"/>
  <c r="BE9" i="83"/>
  <c r="BF9" i="83"/>
  <c r="BH9" i="83"/>
  <c r="BK9" i="83"/>
  <c r="BL9" i="83"/>
  <c r="BN9" i="83"/>
  <c r="BQ9" i="83"/>
  <c r="BR9" i="83"/>
  <c r="BT9" i="83"/>
  <c r="BW9" i="83"/>
  <c r="BX9" i="83"/>
  <c r="BZ9" i="83"/>
  <c r="CC9" i="83"/>
  <c r="CD9" i="83"/>
  <c r="CF9" i="83"/>
  <c r="CI9" i="83"/>
  <c r="CJ9" i="83"/>
  <c r="CL9" i="83"/>
  <c r="CO9" i="83"/>
  <c r="CP9" i="83"/>
  <c r="CR9" i="83"/>
  <c r="AA10" i="83"/>
  <c r="AB10" i="83"/>
  <c r="AG10" i="83"/>
  <c r="AH10" i="83"/>
  <c r="AM10" i="83"/>
  <c r="AN10" i="83"/>
  <c r="AS10" i="83"/>
  <c r="AT10" i="83"/>
  <c r="AY10" i="83"/>
  <c r="AZ10" i="83"/>
  <c r="BB10" i="83"/>
  <c r="BE10" i="83"/>
  <c r="BF10" i="83"/>
  <c r="BK10" i="83"/>
  <c r="BL10" i="83"/>
  <c r="BQ10" i="83"/>
  <c r="BR10" i="83"/>
  <c r="BW10" i="83"/>
  <c r="BX10" i="83"/>
  <c r="CC10" i="83"/>
  <c r="CD10" i="83"/>
  <c r="CI10" i="83"/>
  <c r="CJ10" i="83"/>
  <c r="CO10" i="83"/>
  <c r="CP10" i="83"/>
  <c r="AA12" i="83"/>
  <c r="AB12" i="83"/>
  <c r="AG12" i="83"/>
  <c r="AH12" i="83"/>
  <c r="AM12" i="83"/>
  <c r="AN12" i="83"/>
  <c r="AS12" i="83"/>
  <c r="AT12" i="83"/>
  <c r="AY12" i="83"/>
  <c r="AZ12" i="83"/>
  <c r="BE12" i="83"/>
  <c r="BF12" i="83"/>
  <c r="BK12" i="83"/>
  <c r="BL12" i="83"/>
  <c r="BQ12" i="83"/>
  <c r="BR12" i="83"/>
  <c r="BW12" i="83"/>
  <c r="BX12" i="83"/>
  <c r="BZ12" i="83"/>
  <c r="CC12" i="83"/>
  <c r="CD12" i="83"/>
  <c r="CI12" i="83"/>
  <c r="CJ12" i="83"/>
  <c r="CO12" i="83"/>
  <c r="CP12" i="83"/>
  <c r="AA13" i="83"/>
  <c r="AB13" i="83"/>
  <c r="AG13" i="83"/>
  <c r="AH13" i="83"/>
  <c r="AM13" i="83"/>
  <c r="AN13" i="83"/>
  <c r="AS13" i="83"/>
  <c r="AT13" i="83"/>
  <c r="AY13" i="83"/>
  <c r="AZ13" i="83"/>
  <c r="BE13" i="83"/>
  <c r="BF13" i="83"/>
  <c r="BK13" i="83"/>
  <c r="BL13" i="83"/>
  <c r="BQ13" i="83"/>
  <c r="BR13" i="83"/>
  <c r="BW13" i="83"/>
  <c r="BX13" i="83"/>
  <c r="CC13" i="83"/>
  <c r="CD13" i="83"/>
  <c r="CI13" i="83"/>
  <c r="CJ13" i="83"/>
  <c r="CL13" i="83"/>
  <c r="CO13" i="83"/>
  <c r="CP13" i="83"/>
  <c r="AA14" i="83"/>
  <c r="AB14" i="83"/>
  <c r="AG14" i="83"/>
  <c r="AH14" i="83"/>
  <c r="AM14" i="83"/>
  <c r="AN14" i="83"/>
  <c r="AS14" i="83"/>
  <c r="AT14" i="83"/>
  <c r="AY14" i="83"/>
  <c r="AZ14" i="83"/>
  <c r="BE14" i="83"/>
  <c r="BF14" i="83"/>
  <c r="BK14" i="83"/>
  <c r="BL14" i="83"/>
  <c r="BQ14" i="83"/>
  <c r="BR14" i="83"/>
  <c r="BW14" i="83"/>
  <c r="BX14" i="83"/>
  <c r="CC14" i="83"/>
  <c r="CD14" i="83"/>
  <c r="CI14" i="83"/>
  <c r="CJ14" i="83"/>
  <c r="CO14" i="83"/>
  <c r="CP14" i="83"/>
  <c r="AA15" i="83"/>
  <c r="AB15" i="83"/>
  <c r="AG15" i="83"/>
  <c r="AJ15" i="83"/>
  <c r="AM15" i="83"/>
  <c r="AP15" i="83"/>
  <c r="AS15" i="83"/>
  <c r="AV15" i="83"/>
  <c r="AY15" i="83"/>
  <c r="BB15" i="83"/>
  <c r="BE15" i="83"/>
  <c r="BH15" i="83"/>
  <c r="BK15" i="83"/>
  <c r="BN15" i="83"/>
  <c r="BQ15" i="83"/>
  <c r="BT15" i="83"/>
  <c r="BW15" i="83"/>
  <c r="BZ15" i="83"/>
  <c r="CC15" i="83"/>
  <c r="CF15" i="83"/>
  <c r="CI15" i="83"/>
  <c r="CL15" i="83"/>
  <c r="CO15" i="83"/>
  <c r="CR15" i="83"/>
  <c r="AA16" i="83"/>
  <c r="AB16" i="83"/>
  <c r="AG16" i="83"/>
  <c r="AH16" i="83"/>
  <c r="AM16" i="83"/>
  <c r="AN16" i="83"/>
  <c r="AS16" i="83"/>
  <c r="AT16" i="83"/>
  <c r="AY16" i="83"/>
  <c r="AZ16" i="83"/>
  <c r="BE16" i="83"/>
  <c r="BF16" i="83"/>
  <c r="BK16" i="83"/>
  <c r="BL16" i="83"/>
  <c r="BQ16" i="83"/>
  <c r="BR16" i="83"/>
  <c r="BW16" i="83"/>
  <c r="BX16" i="83"/>
  <c r="CC16" i="83"/>
  <c r="CD16" i="83"/>
  <c r="CI16" i="83"/>
  <c r="CJ16" i="83"/>
  <c r="CO16" i="83"/>
  <c r="CP16" i="83"/>
  <c r="CR16" i="83"/>
  <c r="P9" i="82"/>
  <c r="V9" i="82"/>
  <c r="AA9" i="82"/>
  <c r="AB9" i="82"/>
  <c r="AD9" i="82"/>
  <c r="AG9" i="82"/>
  <c r="AH9" i="82"/>
  <c r="AJ9" i="82"/>
  <c r="AM9" i="82"/>
  <c r="AN9" i="82"/>
  <c r="AP9" i="82"/>
  <c r="AS9" i="82"/>
  <c r="AT9" i="82"/>
  <c r="AV9" i="82"/>
  <c r="AY9" i="82"/>
  <c r="AZ9" i="82"/>
  <c r="BB9" i="82"/>
  <c r="BE9" i="82"/>
  <c r="BF9" i="82"/>
  <c r="BH9" i="82"/>
  <c r="BK9" i="82"/>
  <c r="BL9" i="82"/>
  <c r="BN9" i="82"/>
  <c r="BQ9" i="82"/>
  <c r="BR9" i="82"/>
  <c r="BT9" i="82"/>
  <c r="BW9" i="82"/>
  <c r="BX9" i="82"/>
  <c r="BZ9" i="82"/>
  <c r="CC9" i="82"/>
  <c r="CD9" i="82"/>
  <c r="CF9" i="82"/>
  <c r="CI9" i="82"/>
  <c r="CJ9" i="82"/>
  <c r="CL9" i="82"/>
  <c r="CO9" i="82"/>
  <c r="CP9" i="82"/>
  <c r="CR9" i="82"/>
  <c r="P10" i="82"/>
  <c r="V10" i="82"/>
  <c r="AA10" i="82"/>
  <c r="AB10" i="82"/>
  <c r="AG10" i="82"/>
  <c r="AH10" i="82"/>
  <c r="AM10" i="82"/>
  <c r="AN10" i="82"/>
  <c r="AS10" i="82"/>
  <c r="AT10" i="82"/>
  <c r="AY10" i="82"/>
  <c r="AZ10" i="82"/>
  <c r="BE10" i="82"/>
  <c r="BF10" i="82"/>
  <c r="BK10" i="82"/>
  <c r="BL10" i="82"/>
  <c r="BQ10" i="82"/>
  <c r="BR10" i="82"/>
  <c r="BW10" i="82"/>
  <c r="BX10" i="82"/>
  <c r="CC10" i="82"/>
  <c r="CD10" i="82"/>
  <c r="CI10" i="82"/>
  <c r="CJ10" i="82"/>
  <c r="CO10" i="82"/>
  <c r="CP10" i="82"/>
  <c r="P12" i="82"/>
  <c r="V12" i="82"/>
  <c r="AA12" i="82"/>
  <c r="AB12" i="82"/>
  <c r="AD12" i="82"/>
  <c r="AG12" i="82"/>
  <c r="AH12" i="82"/>
  <c r="AM12" i="82"/>
  <c r="AN12" i="82"/>
  <c r="AS12" i="82"/>
  <c r="AT12" i="82"/>
  <c r="AY12" i="82"/>
  <c r="AZ12" i="82"/>
  <c r="BE12" i="82"/>
  <c r="BF12" i="82"/>
  <c r="BK12" i="82"/>
  <c r="BL12" i="82"/>
  <c r="BQ12" i="82"/>
  <c r="BR12" i="82"/>
  <c r="BW12" i="82"/>
  <c r="BX12" i="82"/>
  <c r="CC12" i="82"/>
  <c r="CD12" i="82"/>
  <c r="CI12" i="82"/>
  <c r="CJ12" i="82"/>
  <c r="CO12" i="82"/>
  <c r="CP12" i="82"/>
  <c r="P13" i="82"/>
  <c r="V13" i="82"/>
  <c r="AA13" i="82"/>
  <c r="AB13" i="82"/>
  <c r="AG13" i="82"/>
  <c r="AH13" i="82"/>
  <c r="AM13" i="82"/>
  <c r="AN13" i="82"/>
  <c r="AP13" i="82"/>
  <c r="AS13" i="82"/>
  <c r="AT13" i="82"/>
  <c r="AY13" i="82"/>
  <c r="AZ13" i="82"/>
  <c r="BE13" i="82"/>
  <c r="BF13" i="82"/>
  <c r="BK13" i="82"/>
  <c r="BL13" i="82"/>
  <c r="BQ13" i="82"/>
  <c r="BR13" i="82"/>
  <c r="BW13" i="82"/>
  <c r="BX13" i="82"/>
  <c r="CC13" i="82"/>
  <c r="CD13" i="82"/>
  <c r="CI13" i="82"/>
  <c r="CJ13" i="82"/>
  <c r="CO13" i="82"/>
  <c r="CP13" i="82"/>
  <c r="AA14" i="82"/>
  <c r="AB14" i="82"/>
  <c r="AG14" i="82"/>
  <c r="AJ14" i="82"/>
  <c r="AM14" i="82"/>
  <c r="AP14" i="82"/>
  <c r="AS14" i="82"/>
  <c r="AV14" i="82"/>
  <c r="AY14" i="82"/>
  <c r="BB14" i="82"/>
  <c r="BE14" i="82"/>
  <c r="BH14" i="82"/>
  <c r="BK14" i="82"/>
  <c r="BN14" i="82"/>
  <c r="BQ14" i="82"/>
  <c r="BT14" i="82"/>
  <c r="BW14" i="82"/>
  <c r="BZ14" i="82"/>
  <c r="CC14" i="82"/>
  <c r="CF14" i="82"/>
  <c r="CI14" i="82"/>
  <c r="CL14" i="82"/>
  <c r="CO14" i="82"/>
  <c r="CR14" i="82"/>
  <c r="AA15" i="82"/>
  <c r="AB15" i="82"/>
  <c r="AG15" i="82"/>
  <c r="AH15" i="82"/>
  <c r="AM15" i="82"/>
  <c r="AN15" i="82"/>
  <c r="AS15" i="82"/>
  <c r="AT15" i="82"/>
  <c r="AY15" i="82"/>
  <c r="AZ15" i="82"/>
  <c r="BE15" i="82"/>
  <c r="BF15" i="82"/>
  <c r="BK15" i="82"/>
  <c r="BL15" i="82"/>
  <c r="BQ15" i="82"/>
  <c r="BR15" i="82"/>
  <c r="BT15" i="82"/>
  <c r="BW15" i="82"/>
  <c r="BX15" i="82"/>
  <c r="CC15" i="82"/>
  <c r="CD15" i="82"/>
  <c r="CI15" i="82"/>
  <c r="CJ15" i="82"/>
  <c r="CO15" i="82"/>
  <c r="CP15" i="82"/>
  <c r="P16" i="82"/>
  <c r="V16" i="82"/>
  <c r="AA16" i="82"/>
  <c r="AB16" i="82"/>
  <c r="AG16" i="82"/>
  <c r="AH16" i="82"/>
  <c r="AM16" i="82"/>
  <c r="AN16" i="82"/>
  <c r="AS16" i="82"/>
  <c r="AT16" i="82"/>
  <c r="AY16" i="82"/>
  <c r="AZ16" i="82"/>
  <c r="BE16" i="82"/>
  <c r="BF16" i="82"/>
  <c r="BK16" i="82"/>
  <c r="BL16" i="82"/>
  <c r="BQ16" i="82"/>
  <c r="BR16" i="82"/>
  <c r="BW16" i="82"/>
  <c r="BX16" i="82"/>
  <c r="CC16" i="82"/>
  <c r="CD16" i="82"/>
  <c r="CF16" i="82"/>
  <c r="CI16" i="82"/>
  <c r="CJ16" i="82"/>
  <c r="CO16" i="82"/>
  <c r="CP16" i="82"/>
  <c r="AA9" i="80"/>
  <c r="AB9" i="80"/>
  <c r="AD9" i="80"/>
  <c r="AG9" i="80"/>
  <c r="AH9" i="80"/>
  <c r="AJ9" i="80"/>
  <c r="AM9" i="80"/>
  <c r="AN9" i="80"/>
  <c r="AP9" i="80"/>
  <c r="AS9" i="80"/>
  <c r="AT9" i="80"/>
  <c r="AV9" i="80"/>
  <c r="AY9" i="80"/>
  <c r="AZ9" i="80"/>
  <c r="BB9" i="80"/>
  <c r="BE9" i="80"/>
  <c r="BF9" i="80"/>
  <c r="BH9" i="80"/>
  <c r="BK9" i="80"/>
  <c r="BL9" i="80"/>
  <c r="BN9" i="80"/>
  <c r="BQ9" i="80"/>
  <c r="BR9" i="80"/>
  <c r="BT9" i="80"/>
  <c r="BW9" i="80"/>
  <c r="BX9" i="80"/>
  <c r="BZ9" i="80"/>
  <c r="CC9" i="80"/>
  <c r="CD9" i="80"/>
  <c r="CF9" i="80"/>
  <c r="CI9" i="80"/>
  <c r="CJ9" i="80"/>
  <c r="CL9" i="80"/>
  <c r="CO9" i="80"/>
  <c r="CP9" i="80"/>
  <c r="CR9" i="80"/>
  <c r="AA10" i="80"/>
  <c r="AB10" i="80"/>
  <c r="AG10" i="80"/>
  <c r="AH10" i="80"/>
  <c r="AM10" i="80"/>
  <c r="AN10" i="80"/>
  <c r="AS10" i="80"/>
  <c r="AT10" i="80"/>
  <c r="AY10" i="80"/>
  <c r="AZ10" i="80"/>
  <c r="BE10" i="80"/>
  <c r="BF10" i="80"/>
  <c r="BK10" i="80"/>
  <c r="BL10" i="80"/>
  <c r="BQ10" i="80"/>
  <c r="BR10" i="80"/>
  <c r="BW10" i="80"/>
  <c r="BX10" i="80"/>
  <c r="CC10" i="80"/>
  <c r="CD10" i="80"/>
  <c r="CI10" i="80"/>
  <c r="CJ10" i="80"/>
  <c r="CO10" i="80"/>
  <c r="CP10" i="80"/>
  <c r="CR10" i="80"/>
  <c r="AA12" i="80"/>
  <c r="AB12" i="80"/>
  <c r="AG12" i="80"/>
  <c r="AH12" i="80"/>
  <c r="AM12" i="80"/>
  <c r="AN12" i="80"/>
  <c r="AS12" i="80"/>
  <c r="AT12" i="80"/>
  <c r="AY12" i="80"/>
  <c r="AZ12" i="80"/>
  <c r="BE12" i="80"/>
  <c r="BF12" i="80"/>
  <c r="BK12" i="80"/>
  <c r="BL12" i="80"/>
  <c r="BQ12" i="80"/>
  <c r="BR12" i="80"/>
  <c r="BW12" i="80"/>
  <c r="BX12" i="80"/>
  <c r="CC12" i="80"/>
  <c r="CD12" i="80"/>
  <c r="CI12" i="80"/>
  <c r="CJ12" i="80"/>
  <c r="CO12" i="80"/>
  <c r="CP12" i="80"/>
  <c r="AA13" i="80"/>
  <c r="AB13" i="80"/>
  <c r="AG13" i="80"/>
  <c r="AJ13" i="80"/>
  <c r="AM13" i="80"/>
  <c r="AP13" i="80"/>
  <c r="AS13" i="80"/>
  <c r="AV13" i="80"/>
  <c r="AY13" i="80"/>
  <c r="BB13" i="80"/>
  <c r="BE13" i="80"/>
  <c r="BH13" i="80"/>
  <c r="BK13" i="80"/>
  <c r="BN13" i="80"/>
  <c r="BQ13" i="80"/>
  <c r="BT13" i="80"/>
  <c r="BW13" i="80"/>
  <c r="BZ13" i="80"/>
  <c r="CC13" i="80"/>
  <c r="CF13" i="80"/>
  <c r="CI13" i="80"/>
  <c r="CL13" i="80"/>
  <c r="CO13" i="80"/>
  <c r="CR13" i="80"/>
  <c r="AA14" i="80"/>
  <c r="AB14" i="80"/>
  <c r="AG14" i="80"/>
  <c r="AH14" i="80"/>
  <c r="AM14" i="80"/>
  <c r="AN14" i="80"/>
  <c r="AS14" i="80"/>
  <c r="AT14" i="80"/>
  <c r="AY14" i="80"/>
  <c r="AZ14" i="80"/>
  <c r="BE14" i="80"/>
  <c r="BF14" i="80"/>
  <c r="BK14" i="80"/>
  <c r="BL14" i="80"/>
  <c r="BQ14" i="80"/>
  <c r="BR14" i="80"/>
  <c r="BW14" i="80"/>
  <c r="BX14" i="80"/>
  <c r="CC14" i="80"/>
  <c r="CD14" i="80"/>
  <c r="CI14" i="80"/>
  <c r="CJ14" i="80"/>
  <c r="CL14" i="80"/>
  <c r="CO14" i="80"/>
  <c r="CP14" i="80"/>
  <c r="AA15" i="80"/>
  <c r="AB15" i="80"/>
  <c r="AG15" i="80"/>
  <c r="AH15" i="80"/>
  <c r="AM15" i="80"/>
  <c r="AN15" i="80"/>
  <c r="AS15" i="80"/>
  <c r="AT15" i="80"/>
  <c r="AY15" i="80"/>
  <c r="AZ15" i="80"/>
  <c r="BE15" i="80"/>
  <c r="BF15" i="80"/>
  <c r="BK15" i="80"/>
  <c r="BL15" i="80"/>
  <c r="BQ15" i="80"/>
  <c r="BR15" i="80"/>
  <c r="BW15" i="80"/>
  <c r="BX15" i="80"/>
  <c r="CC15" i="80"/>
  <c r="CD15" i="80"/>
  <c r="CI15" i="80"/>
  <c r="CJ15" i="80"/>
  <c r="CO15" i="80"/>
  <c r="CP15" i="80"/>
  <c r="AA16" i="80"/>
  <c r="AB16" i="80"/>
  <c r="AG16" i="80"/>
  <c r="AH16" i="80"/>
  <c r="AM16" i="80"/>
  <c r="AN16" i="80"/>
  <c r="AS16" i="80"/>
  <c r="AT16" i="80"/>
  <c r="AY16" i="80"/>
  <c r="AZ16" i="80"/>
  <c r="BE16" i="80"/>
  <c r="BF16" i="80"/>
  <c r="BK16" i="80"/>
  <c r="BL16" i="80"/>
  <c r="BQ16" i="80"/>
  <c r="BR16" i="80"/>
  <c r="BW16" i="80"/>
  <c r="BX16" i="80"/>
  <c r="CC16" i="80"/>
  <c r="CD16" i="80"/>
  <c r="CI16" i="80"/>
  <c r="CJ16" i="80"/>
  <c r="CO16" i="80"/>
  <c r="CP16" i="80"/>
  <c r="AA9" i="76"/>
  <c r="AB9" i="76"/>
  <c r="AD9" i="76"/>
  <c r="AM9" i="76"/>
  <c r="AN9" i="76"/>
  <c r="AP9" i="76"/>
  <c r="AS9" i="76"/>
  <c r="AT9" i="76"/>
  <c r="AV9" i="76"/>
  <c r="AY9" i="76"/>
  <c r="AZ9" i="76"/>
  <c r="BB9" i="76"/>
  <c r="BE9" i="76"/>
  <c r="BF9" i="76"/>
  <c r="BH9" i="76"/>
  <c r="BK9" i="76"/>
  <c r="BL9" i="76"/>
  <c r="BN9" i="76"/>
  <c r="BQ9" i="76"/>
  <c r="BR9" i="76"/>
  <c r="BT9" i="76"/>
  <c r="BW9" i="76"/>
  <c r="BX9" i="76"/>
  <c r="BZ9" i="76"/>
  <c r="CC9" i="76"/>
  <c r="CD9" i="76"/>
  <c r="CF9" i="76"/>
  <c r="CI9" i="76"/>
  <c r="CJ9" i="76"/>
  <c r="CL9" i="76"/>
  <c r="AA10" i="76"/>
  <c r="AB10" i="76"/>
  <c r="AD10" i="76"/>
  <c r="AM10" i="76"/>
  <c r="AN10" i="76"/>
  <c r="AS10" i="76"/>
  <c r="AT10" i="76"/>
  <c r="AY10" i="76"/>
  <c r="AZ10" i="76"/>
  <c r="BE10" i="76"/>
  <c r="BF10" i="76"/>
  <c r="BK10" i="76"/>
  <c r="BL10" i="76"/>
  <c r="BQ10" i="76"/>
  <c r="BR10" i="76"/>
  <c r="BW10" i="76"/>
  <c r="BX10" i="76"/>
  <c r="CC10" i="76"/>
  <c r="CD10" i="76"/>
  <c r="CI10" i="76"/>
  <c r="CJ10" i="76"/>
  <c r="AP11" i="76"/>
  <c r="AV11" i="76"/>
  <c r="BB11" i="76"/>
  <c r="BN11" i="76"/>
  <c r="CL11" i="76"/>
  <c r="AA12" i="76"/>
  <c r="AB12" i="76"/>
  <c r="AM12" i="76"/>
  <c r="AS12" i="76"/>
  <c r="AY12" i="76"/>
  <c r="BE12" i="76"/>
  <c r="BK12" i="76"/>
  <c r="BQ12" i="76"/>
  <c r="BW12" i="76"/>
  <c r="CC12" i="76"/>
  <c r="CI12" i="76"/>
  <c r="AA13" i="76"/>
  <c r="AB13" i="76"/>
  <c r="AM13" i="76"/>
  <c r="AN13" i="76"/>
  <c r="AS13" i="76"/>
  <c r="AT13" i="76"/>
  <c r="AY13" i="76"/>
  <c r="AZ13" i="76"/>
  <c r="BE13" i="76"/>
  <c r="BF13" i="76"/>
  <c r="BK13" i="76"/>
  <c r="BL13" i="76"/>
  <c r="BQ13" i="76"/>
  <c r="BR13" i="76"/>
  <c r="BT13" i="76"/>
  <c r="BW13" i="76"/>
  <c r="BX13" i="76"/>
  <c r="CC13" i="76"/>
  <c r="CD13" i="76"/>
  <c r="CI13" i="76"/>
  <c r="CJ13" i="76"/>
  <c r="AA14" i="76"/>
  <c r="AB14" i="76"/>
  <c r="AM14" i="76"/>
  <c r="AN14" i="76"/>
  <c r="AS14" i="76"/>
  <c r="AT14" i="76"/>
  <c r="AY14" i="76"/>
  <c r="AZ14" i="76"/>
  <c r="BE14" i="76"/>
  <c r="BF14" i="76"/>
  <c r="BK14" i="76"/>
  <c r="BL14" i="76"/>
  <c r="BQ14" i="76"/>
  <c r="BR14" i="76"/>
  <c r="BW14" i="76"/>
  <c r="BX14" i="76"/>
  <c r="CC14" i="76"/>
  <c r="CD14" i="76"/>
  <c r="CF14" i="76"/>
  <c r="CI14" i="76"/>
  <c r="CJ14" i="76"/>
  <c r="AA15" i="76"/>
  <c r="AB15" i="76"/>
  <c r="AM15" i="76"/>
  <c r="AN15" i="76"/>
  <c r="AS15" i="76"/>
  <c r="AT15" i="76"/>
  <c r="AY15" i="76"/>
  <c r="AZ15" i="76"/>
  <c r="BE15" i="76"/>
  <c r="BF15" i="76"/>
  <c r="BK15" i="76"/>
  <c r="BL15" i="76"/>
  <c r="BQ15" i="76"/>
  <c r="BR15" i="76"/>
  <c r="BW15" i="76"/>
  <c r="BX15" i="76"/>
  <c r="CC15" i="76"/>
  <c r="CD15" i="76"/>
  <c r="CI15" i="76"/>
  <c r="CJ15" i="76"/>
  <c r="AA16" i="76"/>
  <c r="AB16" i="76"/>
  <c r="AM16" i="76"/>
  <c r="AN16" i="76"/>
  <c r="AS16" i="76"/>
  <c r="AT16" i="76"/>
  <c r="AY16" i="76"/>
  <c r="AZ16" i="76"/>
  <c r="BE16" i="76"/>
  <c r="BF16" i="76"/>
  <c r="BK16" i="76"/>
  <c r="BL16" i="76"/>
  <c r="BQ16" i="76"/>
  <c r="BR16" i="76"/>
  <c r="BW16" i="76"/>
  <c r="BX16" i="76"/>
  <c r="CC16" i="76"/>
  <c r="CD16" i="76"/>
  <c r="CI16" i="76"/>
  <c r="CJ16" i="76"/>
  <c r="AA9" i="78"/>
  <c r="AB9" i="78"/>
  <c r="AD9" i="78"/>
  <c r="AG9" i="78"/>
  <c r="AH9" i="78"/>
  <c r="AJ9" i="78"/>
  <c r="AM9" i="78"/>
  <c r="AN9" i="78"/>
  <c r="AP9" i="78"/>
  <c r="AS9" i="78"/>
  <c r="AT9" i="78"/>
  <c r="AV9" i="78"/>
  <c r="AY9" i="78"/>
  <c r="AZ9" i="78"/>
  <c r="BB9" i="78"/>
  <c r="BE9" i="78"/>
  <c r="BF9" i="78"/>
  <c r="BH9" i="78"/>
  <c r="BK9" i="78"/>
  <c r="BL9" i="78"/>
  <c r="BN9" i="78"/>
  <c r="BQ9" i="78"/>
  <c r="BR9" i="78"/>
  <c r="BT9" i="78"/>
  <c r="BW9" i="78"/>
  <c r="BX9" i="78"/>
  <c r="BZ9" i="78"/>
  <c r="CC9" i="78"/>
  <c r="CD9" i="78"/>
  <c r="CF9" i="78"/>
  <c r="CI9" i="78"/>
  <c r="CJ9" i="78"/>
  <c r="CL9" i="78"/>
  <c r="CO9" i="78"/>
  <c r="CP9" i="78"/>
  <c r="CR9" i="78"/>
  <c r="CU9" i="78"/>
  <c r="CV9" i="78"/>
  <c r="CX9" i="78"/>
  <c r="DA9" i="78"/>
  <c r="DB9" i="78"/>
  <c r="DD9" i="78"/>
  <c r="DG9" i="78"/>
  <c r="DH9" i="78"/>
  <c r="DJ9" i="78"/>
  <c r="DM9" i="78"/>
  <c r="DN9" i="78"/>
  <c r="DP9" i="78"/>
  <c r="DS9" i="78"/>
  <c r="DT9" i="78"/>
  <c r="DV9" i="78"/>
  <c r="DY9" i="78"/>
  <c r="DZ9" i="78"/>
  <c r="EB9" i="78"/>
  <c r="EE9" i="78"/>
  <c r="EF9" i="78"/>
  <c r="EH9" i="78"/>
  <c r="EK9" i="78"/>
  <c r="EL9" i="78"/>
  <c r="EN9" i="78"/>
  <c r="EQ9" i="78"/>
  <c r="ER9" i="78"/>
  <c r="ET9" i="78"/>
  <c r="EW9" i="78"/>
  <c r="EX9" i="78"/>
  <c r="EZ9" i="78"/>
  <c r="FC9" i="78"/>
  <c r="FD9" i="78"/>
  <c r="FF9" i="78"/>
  <c r="FI9" i="78"/>
  <c r="FJ9" i="78"/>
  <c r="FL9" i="78"/>
  <c r="FO9" i="78"/>
  <c r="FP9" i="78"/>
  <c r="FR9" i="78"/>
  <c r="FU9" i="78"/>
  <c r="FV9" i="78"/>
  <c r="FX9" i="78"/>
  <c r="GA9" i="78"/>
  <c r="GB9" i="78"/>
  <c r="GD9" i="78"/>
  <c r="AA10" i="78"/>
  <c r="AB10" i="78"/>
  <c r="AG10" i="78"/>
  <c r="AH10" i="78"/>
  <c r="AM10" i="78"/>
  <c r="AN10" i="78"/>
  <c r="AS10" i="78"/>
  <c r="AT10" i="78"/>
  <c r="AY10" i="78"/>
  <c r="AZ10" i="78"/>
  <c r="BE10" i="78"/>
  <c r="BF10" i="78"/>
  <c r="BK10" i="78"/>
  <c r="BL10" i="78"/>
  <c r="BQ10" i="78"/>
  <c r="BR10" i="78"/>
  <c r="BW10" i="78"/>
  <c r="BX10" i="78"/>
  <c r="CC10" i="78"/>
  <c r="CD10" i="78"/>
  <c r="CI10" i="78"/>
  <c r="CJ10" i="78"/>
  <c r="CO10" i="78"/>
  <c r="CP10" i="78"/>
  <c r="CU10" i="78"/>
  <c r="CX10" i="78"/>
  <c r="DA10" i="78"/>
  <c r="DD10" i="78"/>
  <c r="DG10" i="78"/>
  <c r="DJ10" i="78"/>
  <c r="DM10" i="78"/>
  <c r="DP10" i="78"/>
  <c r="DS10" i="78"/>
  <c r="DV10" i="78"/>
  <c r="DY10" i="78"/>
  <c r="EB10" i="78"/>
  <c r="EE10" i="78"/>
  <c r="EH10" i="78"/>
  <c r="EK10" i="78"/>
  <c r="EN10" i="78"/>
  <c r="EQ10" i="78"/>
  <c r="ET10" i="78"/>
  <c r="EW10" i="78"/>
  <c r="EZ10" i="78"/>
  <c r="FC10" i="78"/>
  <c r="FF10" i="78"/>
  <c r="FI10" i="78"/>
  <c r="FL10" i="78"/>
  <c r="FO10" i="78"/>
  <c r="FR10" i="78"/>
  <c r="FU10" i="78"/>
  <c r="FX10" i="78"/>
  <c r="GA10" i="78"/>
  <c r="GD10" i="78"/>
  <c r="AJ11" i="78"/>
  <c r="AP11" i="78"/>
  <c r="AV11" i="78"/>
  <c r="BB11" i="78"/>
  <c r="BH11" i="78"/>
  <c r="BN11" i="78"/>
  <c r="BT11" i="78"/>
  <c r="BZ11" i="78"/>
  <c r="CF11" i="78"/>
  <c r="CL11" i="78"/>
  <c r="CR11" i="78"/>
  <c r="CX11" i="78"/>
  <c r="DP11" i="78"/>
  <c r="EH11" i="78"/>
  <c r="EZ11" i="78"/>
  <c r="FR11" i="78"/>
  <c r="AA12" i="78"/>
  <c r="AB12" i="78"/>
  <c r="AG12" i="78"/>
  <c r="AH12" i="78"/>
  <c r="AM12" i="78"/>
  <c r="AN12" i="78"/>
  <c r="AS12" i="78"/>
  <c r="AT12" i="78"/>
  <c r="AY12" i="78"/>
  <c r="AZ12" i="78"/>
  <c r="BE12" i="78"/>
  <c r="BF12" i="78"/>
  <c r="BK12" i="78"/>
  <c r="BL12" i="78"/>
  <c r="BQ12" i="78"/>
  <c r="BR12" i="78"/>
  <c r="BW12" i="78"/>
  <c r="BX12" i="78"/>
  <c r="CC12" i="78"/>
  <c r="CD12" i="78"/>
  <c r="CF12" i="78"/>
  <c r="CI12" i="78"/>
  <c r="CJ12" i="78"/>
  <c r="CO12" i="78"/>
  <c r="CP12" i="78"/>
  <c r="CU12" i="78"/>
  <c r="CX12" i="78"/>
  <c r="DA12" i="78"/>
  <c r="DD12" i="78"/>
  <c r="DG12" i="78"/>
  <c r="DJ12" i="78"/>
  <c r="DM12" i="78"/>
  <c r="DP12" i="78"/>
  <c r="DS12" i="78"/>
  <c r="DV12" i="78"/>
  <c r="DY12" i="78"/>
  <c r="EB12" i="78"/>
  <c r="EE12" i="78"/>
  <c r="EH12" i="78"/>
  <c r="EK12" i="78"/>
  <c r="EN12" i="78"/>
  <c r="EQ12" i="78"/>
  <c r="ET12" i="78"/>
  <c r="EW12" i="78"/>
  <c r="EZ12" i="78"/>
  <c r="FC12" i="78"/>
  <c r="FF12" i="78"/>
  <c r="FI12" i="78"/>
  <c r="FL12" i="78"/>
  <c r="FO12" i="78"/>
  <c r="FR12" i="78"/>
  <c r="FU12" i="78"/>
  <c r="FX12" i="78"/>
  <c r="GA12" i="78"/>
  <c r="GD12" i="78"/>
  <c r="AA13" i="78"/>
  <c r="AB13" i="78"/>
  <c r="AG13" i="78"/>
  <c r="AH13" i="78"/>
  <c r="AM13" i="78"/>
  <c r="AN13" i="78"/>
  <c r="AS13" i="78"/>
  <c r="AT13" i="78"/>
  <c r="AY13" i="78"/>
  <c r="AZ13" i="78"/>
  <c r="BE13" i="78"/>
  <c r="BF13" i="78"/>
  <c r="BK13" i="78"/>
  <c r="BL13" i="78"/>
  <c r="BQ13" i="78"/>
  <c r="BR13" i="78"/>
  <c r="BW13" i="78"/>
  <c r="BX13" i="78"/>
  <c r="CC13" i="78"/>
  <c r="CD13" i="78"/>
  <c r="CI13" i="78"/>
  <c r="CJ13" i="78"/>
  <c r="CO13" i="78"/>
  <c r="CP13" i="78"/>
  <c r="CU13" i="78"/>
  <c r="CX13" i="78"/>
  <c r="DA13" i="78"/>
  <c r="DD13" i="78"/>
  <c r="DG13" i="78"/>
  <c r="DJ13" i="78"/>
  <c r="DM13" i="78"/>
  <c r="DP13" i="78"/>
  <c r="DS13" i="78"/>
  <c r="DV13" i="78"/>
  <c r="DY13" i="78"/>
  <c r="EB13" i="78"/>
  <c r="EE13" i="78"/>
  <c r="EH13" i="78"/>
  <c r="EK13" i="78"/>
  <c r="EN13" i="78"/>
  <c r="EQ13" i="78"/>
  <c r="ET13" i="78"/>
  <c r="EW13" i="78"/>
  <c r="EZ13" i="78"/>
  <c r="FC13" i="78"/>
  <c r="FF13" i="78"/>
  <c r="FI13" i="78"/>
  <c r="FL13" i="78"/>
  <c r="FO13" i="78"/>
  <c r="FR13" i="78"/>
  <c r="FU13" i="78"/>
  <c r="FX13" i="78"/>
  <c r="GA13" i="78"/>
  <c r="GD13" i="78"/>
  <c r="AA14" i="78"/>
  <c r="AB14" i="78"/>
  <c r="AG14" i="78"/>
  <c r="AH14" i="78"/>
  <c r="AM14" i="78"/>
  <c r="AN14" i="78"/>
  <c r="AS14" i="78"/>
  <c r="AT14" i="78"/>
  <c r="AY14" i="78"/>
  <c r="AZ14" i="78"/>
  <c r="BE14" i="78"/>
  <c r="BF14" i="78"/>
  <c r="BK14" i="78"/>
  <c r="BL14" i="78"/>
  <c r="BQ14" i="78"/>
  <c r="BR14" i="78"/>
  <c r="BW14" i="78"/>
  <c r="BX14" i="78"/>
  <c r="CC14" i="78"/>
  <c r="CD14" i="78"/>
  <c r="CF14" i="78"/>
  <c r="CI14" i="78"/>
  <c r="CJ14" i="78"/>
  <c r="CO14" i="78"/>
  <c r="CP14" i="78"/>
  <c r="CU14" i="78"/>
  <c r="CX14" i="78"/>
  <c r="DA14" i="78"/>
  <c r="DD14" i="78"/>
  <c r="DG14" i="78"/>
  <c r="DJ14" i="78"/>
  <c r="DM14" i="78"/>
  <c r="DP14" i="78"/>
  <c r="DS14" i="78"/>
  <c r="DV14" i="78"/>
  <c r="DY14" i="78"/>
  <c r="EB14" i="78"/>
  <c r="EE14" i="78"/>
  <c r="EH14" i="78"/>
  <c r="EK14" i="78"/>
  <c r="EN14" i="78"/>
  <c r="EQ14" i="78"/>
  <c r="ET14" i="78"/>
  <c r="EW14" i="78"/>
  <c r="EZ14" i="78"/>
  <c r="FC14" i="78"/>
  <c r="FF14" i="78"/>
  <c r="FI14" i="78"/>
  <c r="FL14" i="78"/>
  <c r="FO14" i="78"/>
  <c r="FR14" i="78"/>
  <c r="FU14" i="78"/>
  <c r="FX14" i="78"/>
  <c r="GA14" i="78"/>
  <c r="GD14" i="78"/>
  <c r="AA15" i="78"/>
  <c r="AB15" i="78"/>
  <c r="AG15" i="78"/>
  <c r="AH15" i="78"/>
  <c r="AM15" i="78"/>
  <c r="AN15" i="78"/>
  <c r="AS15" i="78"/>
  <c r="AT15" i="78"/>
  <c r="AY15" i="78"/>
  <c r="AZ15" i="78"/>
  <c r="BE15" i="78"/>
  <c r="BF15" i="78"/>
  <c r="BK15" i="78"/>
  <c r="BL15" i="78"/>
  <c r="BQ15" i="78"/>
  <c r="BR15" i="78"/>
  <c r="BW15" i="78"/>
  <c r="BX15" i="78"/>
  <c r="CC15" i="78"/>
  <c r="CD15" i="78"/>
  <c r="CI15" i="78"/>
  <c r="CJ15" i="78"/>
  <c r="CO15" i="78"/>
  <c r="CP15" i="78"/>
  <c r="CU15" i="78"/>
  <c r="CX15" i="78"/>
  <c r="DA15" i="78"/>
  <c r="DD15" i="78"/>
  <c r="DG15" i="78"/>
  <c r="DJ15" i="78"/>
  <c r="DM15" i="78"/>
  <c r="DP15" i="78"/>
  <c r="DS15" i="78"/>
  <c r="DV15" i="78"/>
  <c r="DY15" i="78"/>
  <c r="EB15" i="78"/>
  <c r="EE15" i="78"/>
  <c r="EH15" i="78"/>
  <c r="EK15" i="78"/>
  <c r="EN15" i="78"/>
  <c r="EQ15" i="78"/>
  <c r="ET15" i="78"/>
  <c r="EW15" i="78"/>
  <c r="EZ15" i="78"/>
  <c r="FC15" i="78"/>
  <c r="FF15" i="78"/>
  <c r="FI15" i="78"/>
  <c r="FL15" i="78"/>
  <c r="FO15" i="78"/>
  <c r="FR15" i="78"/>
  <c r="FU15" i="78"/>
  <c r="FX15" i="78"/>
  <c r="GA15" i="78"/>
  <c r="GD15" i="78"/>
  <c r="AA16" i="78"/>
  <c r="AB16" i="78"/>
  <c r="AG16" i="78"/>
  <c r="AH16" i="78"/>
  <c r="AM16" i="78"/>
  <c r="AN16" i="78"/>
  <c r="AS16" i="78"/>
  <c r="AT16" i="78"/>
  <c r="AY16" i="78"/>
  <c r="AZ16" i="78"/>
  <c r="BE16" i="78"/>
  <c r="BF16" i="78"/>
  <c r="BK16" i="78"/>
  <c r="BL16" i="78"/>
  <c r="BQ16" i="78"/>
  <c r="BR16" i="78"/>
  <c r="BW16" i="78"/>
  <c r="BX16" i="78"/>
  <c r="CC16" i="78"/>
  <c r="CD16" i="78"/>
  <c r="CF16" i="78"/>
  <c r="CI16" i="78"/>
  <c r="CJ16" i="78"/>
  <c r="CO16" i="78"/>
  <c r="CP16" i="78"/>
  <c r="CU16" i="78"/>
  <c r="CV16" i="78"/>
  <c r="DA16" i="78"/>
  <c r="DB16" i="78"/>
  <c r="DG16" i="78"/>
  <c r="DH16" i="78"/>
  <c r="DM16" i="78"/>
  <c r="DN16" i="78"/>
  <c r="DS16" i="78"/>
  <c r="DT16" i="78"/>
  <c r="DY16" i="78"/>
  <c r="DZ16" i="78"/>
  <c r="EE16" i="78"/>
  <c r="EF16" i="78"/>
  <c r="EK16" i="78"/>
  <c r="EL16" i="78"/>
  <c r="EQ16" i="78"/>
  <c r="ER16" i="78"/>
  <c r="EW16" i="78"/>
  <c r="EX16" i="78"/>
  <c r="FC16" i="78"/>
  <c r="FD16" i="78"/>
  <c r="FI16" i="78"/>
  <c r="FJ16" i="78"/>
  <c r="FO16" i="78"/>
  <c r="FP16" i="78"/>
  <c r="FU16" i="78"/>
  <c r="FV16" i="78"/>
  <c r="FX16" i="78"/>
  <c r="GA16" i="78"/>
  <c r="GB16" i="78"/>
  <c r="EB16" i="78"/>
  <c r="DD16" i="78"/>
  <c r="CR16" i="78"/>
  <c r="CL16" i="78"/>
  <c r="BT15" i="78"/>
  <c r="AV15" i="78"/>
  <c r="AJ15" i="78"/>
  <c r="AD15" i="78"/>
  <c r="CR14" i="78"/>
  <c r="CL14" i="78"/>
  <c r="BT13" i="78"/>
  <c r="AV13" i="78"/>
  <c r="AJ13" i="78"/>
  <c r="AD13" i="78"/>
  <c r="CR12" i="78"/>
  <c r="CL12" i="78"/>
  <c r="BB10" i="78"/>
  <c r="AD10" i="78"/>
  <c r="AV15" i="76"/>
  <c r="CL14" i="76"/>
  <c r="BZ10" i="76"/>
  <c r="BB10" i="76"/>
  <c r="AP10" i="76"/>
  <c r="BB15" i="80"/>
  <c r="AD15" i="80"/>
  <c r="CR14" i="80"/>
  <c r="BN12" i="80"/>
  <c r="AV12" i="80"/>
  <c r="AD12" i="80"/>
  <c r="AP10" i="80"/>
  <c r="CR16" i="82"/>
  <c r="CL16" i="82"/>
  <c r="BZ12" i="82"/>
  <c r="BB12" i="82"/>
  <c r="AP12" i="82"/>
  <c r="AJ12" i="82"/>
  <c r="BB10" i="82"/>
  <c r="AD10" i="82"/>
  <c r="BN14" i="83"/>
  <c r="AP14" i="83"/>
  <c r="AD14" i="83"/>
  <c r="CR13" i="83"/>
  <c r="AD12" i="83"/>
  <c r="CL11" i="83"/>
  <c r="BZ11" i="83"/>
  <c r="BT11" i="83"/>
  <c r="BN11" i="83"/>
  <c r="AP11" i="86"/>
  <c r="BN11" i="86"/>
  <c r="CL11" i="86"/>
  <c r="GD16" i="78"/>
  <c r="AJ16" i="78"/>
  <c r="AJ14" i="78"/>
  <c r="AJ12" i="78"/>
  <c r="GD11" i="78"/>
  <c r="ET11" i="78"/>
  <c r="DJ11" i="78"/>
  <c r="BH16" i="76"/>
  <c r="CF13" i="76"/>
  <c r="BZ13" i="76"/>
  <c r="BN16" i="80"/>
  <c r="AP16" i="80"/>
  <c r="AD16" i="80"/>
  <c r="AP14" i="80"/>
  <c r="BB11" i="80"/>
  <c r="AD11" i="80"/>
  <c r="AJ16" i="82"/>
  <c r="CR15" i="82"/>
  <c r="CF15" i="82"/>
  <c r="BZ15" i="82"/>
  <c r="CL13" i="82"/>
  <c r="BN13" i="82"/>
  <c r="BB13" i="82"/>
  <c r="AV13" i="82"/>
  <c r="BN11" i="82"/>
  <c r="AP11" i="82"/>
  <c r="AD11" i="82"/>
  <c r="AV16" i="83"/>
  <c r="AP13" i="83"/>
  <c r="CL12" i="83"/>
  <c r="CF12" i="83"/>
  <c r="CF10" i="83"/>
  <c r="BN10" i="83"/>
  <c r="BH10" i="83"/>
  <c r="EZ16" i="78"/>
  <c r="EZ19" i="78"/>
  <c r="EZ21" i="78"/>
  <c r="EN16" i="78"/>
  <c r="EH16" i="78"/>
  <c r="EH19" i="78"/>
  <c r="EH21" i="78"/>
  <c r="BH16" i="78"/>
  <c r="AV16" i="78"/>
  <c r="AP16" i="78"/>
  <c r="CR15" i="78"/>
  <c r="CF15" i="78"/>
  <c r="BZ15" i="78"/>
  <c r="BH14" i="78"/>
  <c r="AV14" i="78"/>
  <c r="AP14" i="78"/>
  <c r="CR13" i="78"/>
  <c r="CF13" i="78"/>
  <c r="BZ13" i="78"/>
  <c r="BH12" i="78"/>
  <c r="AV12" i="78"/>
  <c r="AP12" i="78"/>
  <c r="BZ10" i="78"/>
  <c r="BN10" i="78"/>
  <c r="BH10" i="78"/>
  <c r="CF16" i="76"/>
  <c r="BT16" i="76"/>
  <c r="BN16" i="76"/>
  <c r="BT15" i="76"/>
  <c r="BH15" i="76"/>
  <c r="BB15" i="76"/>
  <c r="BH14" i="76"/>
  <c r="AV14" i="76"/>
  <c r="AP14" i="76"/>
  <c r="AV13" i="76"/>
  <c r="AD13" i="76"/>
  <c r="CL10" i="76"/>
  <c r="CF10" i="76"/>
  <c r="CL16" i="80"/>
  <c r="BZ16" i="80"/>
  <c r="BT16" i="80"/>
  <c r="BZ15" i="80"/>
  <c r="BN15" i="80"/>
  <c r="BH15" i="80"/>
  <c r="BN14" i="80"/>
  <c r="BB14" i="80"/>
  <c r="AV14" i="80"/>
  <c r="CR12" i="80"/>
  <c r="BZ12" i="80"/>
  <c r="BT12" i="80"/>
  <c r="BZ11" i="80"/>
  <c r="BN11" i="80"/>
  <c r="BH11" i="80"/>
  <c r="BN10" i="80"/>
  <c r="BB10" i="80"/>
  <c r="AV10" i="80"/>
  <c r="BH16" i="82"/>
  <c r="AV16" i="82"/>
  <c r="AP16" i="82"/>
  <c r="AV15" i="82"/>
  <c r="AJ15" i="82"/>
  <c r="AD15" i="82"/>
  <c r="CR13" i="82"/>
  <c r="CL12" i="82"/>
  <c r="CF12" i="82"/>
  <c r="CL11" i="82"/>
  <c r="BZ11" i="82"/>
  <c r="BT11" i="82"/>
  <c r="BZ10" i="82"/>
  <c r="BN10" i="82"/>
  <c r="BH10" i="82"/>
  <c r="BT16" i="83"/>
  <c r="BH16" i="83"/>
  <c r="BB16" i="83"/>
  <c r="CL14" i="83"/>
  <c r="BZ14" i="83"/>
  <c r="BT14" i="83"/>
  <c r="BN13" i="83"/>
  <c r="BB13" i="83"/>
  <c r="AV13" i="83"/>
  <c r="BB12" i="83"/>
  <c r="AP12" i="83"/>
  <c r="AJ12" i="83"/>
  <c r="AP11" i="83"/>
  <c r="AD11" i="83"/>
  <c r="AJ10" i="83"/>
  <c r="CX19" i="86"/>
  <c r="CX21" i="86"/>
  <c r="DJ19" i="86"/>
  <c r="DJ21" i="86"/>
  <c r="DJ24" i="86"/>
  <c r="DV19" i="86"/>
  <c r="DV21" i="86"/>
  <c r="DV24" i="86"/>
  <c r="EH19" i="86"/>
  <c r="EH21" i="86"/>
  <c r="AD10" i="86"/>
  <c r="AD11" i="86"/>
  <c r="AV11" i="86"/>
  <c r="BH11" i="86"/>
  <c r="BT11" i="86"/>
  <c r="CF11" i="86"/>
  <c r="AD12" i="86"/>
  <c r="AP12" i="86"/>
  <c r="AV12" i="86"/>
  <c r="BB12" i="86"/>
  <c r="BH12" i="86"/>
  <c r="BN12" i="86"/>
  <c r="BT12" i="86"/>
  <c r="BZ12" i="86"/>
  <c r="CF12" i="86"/>
  <c r="CL12" i="86"/>
  <c r="AD11" i="78"/>
  <c r="AD14" i="82"/>
  <c r="DP19" i="86"/>
  <c r="DP21" i="86"/>
  <c r="EB19" i="86"/>
  <c r="EB21" i="86"/>
  <c r="EB24" i="86"/>
  <c r="FF19" i="86"/>
  <c r="FF21" i="86"/>
  <c r="FF24" i="86"/>
  <c r="FR19" i="86"/>
  <c r="FR21" i="86"/>
  <c r="FL16" i="78"/>
  <c r="FF16" i="78"/>
  <c r="DP16" i="78"/>
  <c r="DP19" i="78"/>
  <c r="DP21" i="78"/>
  <c r="DJ16" i="78"/>
  <c r="DJ19" i="78"/>
  <c r="DJ21" i="78"/>
  <c r="DJ24" i="78"/>
  <c r="BT16" i="78"/>
  <c r="BN16" i="78"/>
  <c r="BH15" i="78"/>
  <c r="BB15" i="78"/>
  <c r="BT14" i="78"/>
  <c r="BN14" i="78"/>
  <c r="BH13" i="78"/>
  <c r="BB13" i="78"/>
  <c r="BT12" i="78"/>
  <c r="BN12" i="78"/>
  <c r="FL11" i="78"/>
  <c r="FL19" i="78"/>
  <c r="FL21" i="78"/>
  <c r="FF11" i="78"/>
  <c r="EB11" i="78"/>
  <c r="EB19" i="78"/>
  <c r="EB21" i="78"/>
  <c r="EB24" i="78"/>
  <c r="DV11" i="78"/>
  <c r="CL10" i="78"/>
  <c r="CF10" i="78"/>
  <c r="CF19" i="78"/>
  <c r="AP10" i="78"/>
  <c r="AJ10" i="78"/>
  <c r="AJ19" i="78"/>
  <c r="CL16" i="76"/>
  <c r="AV16" i="76"/>
  <c r="AP16" i="76"/>
  <c r="CF15" i="76"/>
  <c r="BZ15" i="76"/>
  <c r="AD15" i="76"/>
  <c r="BT14" i="76"/>
  <c r="BN14" i="76"/>
  <c r="BH13" i="76"/>
  <c r="BB13" i="76"/>
  <c r="BZ11" i="76"/>
  <c r="BT11" i="76"/>
  <c r="AD11" i="76"/>
  <c r="BN10" i="76"/>
  <c r="BH10" i="76"/>
  <c r="CR16" i="80"/>
  <c r="BB16" i="80"/>
  <c r="AV16" i="80"/>
  <c r="CL15" i="80"/>
  <c r="CF15" i="80"/>
  <c r="AP15" i="80"/>
  <c r="AJ15" i="80"/>
  <c r="BZ14" i="80"/>
  <c r="BT14" i="80"/>
  <c r="AD14" i="80"/>
  <c r="BH12" i="80"/>
  <c r="BB12" i="80"/>
  <c r="BB19" i="80"/>
  <c r="B14" i="80"/>
  <c r="CL11" i="80"/>
  <c r="CF11" i="80"/>
  <c r="AP11" i="80"/>
  <c r="AJ11" i="80"/>
  <c r="CF10" i="80"/>
  <c r="BZ10" i="80"/>
  <c r="BT10" i="80"/>
  <c r="AD10" i="80"/>
  <c r="BT16" i="82"/>
  <c r="BN16" i="82"/>
  <c r="BH15" i="82"/>
  <c r="BB15" i="82"/>
  <c r="BZ13" i="82"/>
  <c r="BT13" i="82"/>
  <c r="AD13" i="82"/>
  <c r="BN12" i="82"/>
  <c r="BH12" i="82"/>
  <c r="CR11" i="82"/>
  <c r="BB11" i="82"/>
  <c r="AV11" i="82"/>
  <c r="CL10" i="82"/>
  <c r="CF10" i="82"/>
  <c r="AP10" i="82"/>
  <c r="AJ10" i="82"/>
  <c r="CF16" i="83"/>
  <c r="BZ16" i="83"/>
  <c r="AJ16" i="83"/>
  <c r="AD16" i="83"/>
  <c r="AD15" i="83"/>
  <c r="CR14" i="83"/>
  <c r="BB14" i="83"/>
  <c r="AV14" i="83"/>
  <c r="BZ13" i="83"/>
  <c r="BT13" i="83"/>
  <c r="AD13" i="83"/>
  <c r="BN12" i="83"/>
  <c r="BH12" i="83"/>
  <c r="CR11" i="83"/>
  <c r="BB11" i="83"/>
  <c r="BB19" i="83"/>
  <c r="AV11" i="83"/>
  <c r="CR10" i="83"/>
  <c r="CL10" i="83"/>
  <c r="AV10" i="83"/>
  <c r="AP10" i="83"/>
  <c r="AD14" i="86"/>
  <c r="AP14" i="86"/>
  <c r="AV14" i="86"/>
  <c r="BB14" i="86"/>
  <c r="BH14" i="86"/>
  <c r="BN14" i="86"/>
  <c r="BT14" i="86"/>
  <c r="BZ14" i="86"/>
  <c r="CF14" i="86"/>
  <c r="CL14" i="86"/>
  <c r="AD15" i="86"/>
  <c r="AP15" i="86"/>
  <c r="AV15" i="86"/>
  <c r="BB15" i="86"/>
  <c r="BH15" i="86"/>
  <c r="BH19" i="86"/>
  <c r="B15" i="86"/>
  <c r="BN15" i="86"/>
  <c r="BT15" i="86"/>
  <c r="BZ15" i="86"/>
  <c r="CF15" i="86"/>
  <c r="CL15" i="86"/>
  <c r="CL19" i="86"/>
  <c r="B11" i="86"/>
  <c r="DD19" i="86"/>
  <c r="DD21" i="86"/>
  <c r="DD24" i="86"/>
  <c r="ET19" i="86"/>
  <c r="ET21" i="86"/>
  <c r="ET24" i="86"/>
  <c r="FR16" i="78"/>
  <c r="FR19" i="78"/>
  <c r="FR21" i="78"/>
  <c r="ET16" i="78"/>
  <c r="ET19" i="78"/>
  <c r="ET21" i="78"/>
  <c r="ET24" i="78"/>
  <c r="DV16" i="78"/>
  <c r="DV19" i="78"/>
  <c r="DV21" i="78"/>
  <c r="DV24" i="78"/>
  <c r="CX16" i="78"/>
  <c r="CX19" i="78"/>
  <c r="CX21" i="78"/>
  <c r="BZ16" i="78"/>
  <c r="BB16" i="78"/>
  <c r="AD16" i="78"/>
  <c r="CL15" i="78"/>
  <c r="BN15" i="78"/>
  <c r="AP15" i="78"/>
  <c r="GD19" i="78"/>
  <c r="GD21" i="78"/>
  <c r="GD24" i="78"/>
  <c r="FF19" i="78"/>
  <c r="FF21" i="78"/>
  <c r="FF24" i="78"/>
  <c r="CX24" i="86"/>
  <c r="DJ22" i="86"/>
  <c r="DJ25" i="86"/>
  <c r="CX22" i="86"/>
  <c r="CX25" i="86"/>
  <c r="DP22" i="86"/>
  <c r="DP25" i="86"/>
  <c r="DV22" i="86"/>
  <c r="DV25" i="86"/>
  <c r="EH24" i="86"/>
  <c r="EH22" i="86"/>
  <c r="EH25" i="86"/>
  <c r="FR24" i="86"/>
  <c r="FR22" i="86"/>
  <c r="FR25" i="86"/>
  <c r="BN19" i="80"/>
  <c r="AD13" i="80"/>
  <c r="AD19" i="80"/>
  <c r="EN19" i="86"/>
  <c r="EN21" i="86"/>
  <c r="EN24" i="86"/>
  <c r="EZ19" i="86"/>
  <c r="EZ21" i="86"/>
  <c r="FL19" i="86"/>
  <c r="FL21" i="86"/>
  <c r="FL24" i="86"/>
  <c r="FX19" i="86"/>
  <c r="FX21" i="86"/>
  <c r="FX24" i="86"/>
  <c r="GD19" i="86"/>
  <c r="GD21" i="86"/>
  <c r="GD24" i="86"/>
  <c r="BZ14" i="78"/>
  <c r="BB14" i="78"/>
  <c r="AD14" i="78"/>
  <c r="CL13" i="78"/>
  <c r="BN13" i="78"/>
  <c r="AP13" i="78"/>
  <c r="BZ12" i="78"/>
  <c r="BB12" i="78"/>
  <c r="AD12" i="78"/>
  <c r="FX11" i="78"/>
  <c r="FX19" i="78"/>
  <c r="FX21" i="78"/>
  <c r="EN11" i="78"/>
  <c r="EN19" i="78"/>
  <c r="EN21" i="78"/>
  <c r="DD11" i="78"/>
  <c r="DD19" i="78"/>
  <c r="DD21" i="78"/>
  <c r="CR10" i="78"/>
  <c r="CR19" i="78"/>
  <c r="BT10" i="78"/>
  <c r="BT19" i="78"/>
  <c r="AV10" i="78"/>
  <c r="AV19" i="78"/>
  <c r="BZ16" i="76"/>
  <c r="BB16" i="76"/>
  <c r="AD16" i="76"/>
  <c r="CL15" i="76"/>
  <c r="BN15" i="76"/>
  <c r="AP15" i="76"/>
  <c r="BZ14" i="76"/>
  <c r="BB14" i="76"/>
  <c r="AD14" i="76"/>
  <c r="CL13" i="76"/>
  <c r="BN13" i="76"/>
  <c r="AP13" i="76"/>
  <c r="AD12" i="76"/>
  <c r="CF11" i="76"/>
  <c r="BH11" i="76"/>
  <c r="BT10" i="76"/>
  <c r="AV10" i="76"/>
  <c r="CF16" i="80"/>
  <c r="BH16" i="80"/>
  <c r="AJ16" i="80"/>
  <c r="CR15" i="80"/>
  <c r="BT15" i="80"/>
  <c r="AV15" i="80"/>
  <c r="CF14" i="80"/>
  <c r="BH14" i="80"/>
  <c r="AJ14" i="80"/>
  <c r="CL12" i="80"/>
  <c r="CF12" i="80"/>
  <c r="AP12" i="80"/>
  <c r="AP19" i="80"/>
  <c r="AJ12" i="80"/>
  <c r="CR11" i="80"/>
  <c r="CR19" i="80"/>
  <c r="BT11" i="80"/>
  <c r="AV11" i="80"/>
  <c r="CL10" i="80"/>
  <c r="CL19" i="80"/>
  <c r="BH10" i="80"/>
  <c r="AJ10" i="80"/>
  <c r="AJ19" i="80"/>
  <c r="BZ16" i="82"/>
  <c r="BB16" i="82"/>
  <c r="AD16" i="82"/>
  <c r="CL15" i="82"/>
  <c r="BN15" i="82"/>
  <c r="AP15" i="82"/>
  <c r="CF13" i="82"/>
  <c r="BH13" i="82"/>
  <c r="AJ13" i="82"/>
  <c r="CR12" i="82"/>
  <c r="BT12" i="82"/>
  <c r="AV12" i="82"/>
  <c r="CF11" i="82"/>
  <c r="BH11" i="82"/>
  <c r="AJ11" i="82"/>
  <c r="CR10" i="82"/>
  <c r="BT10" i="82"/>
  <c r="AV10" i="82"/>
  <c r="CL16" i="83"/>
  <c r="CL19" i="83"/>
  <c r="BN16" i="83"/>
  <c r="BN19" i="83"/>
  <c r="AP16" i="83"/>
  <c r="AP19" i="83"/>
  <c r="CF14" i="83"/>
  <c r="BH14" i="83"/>
  <c r="AJ14" i="83"/>
  <c r="CF13" i="83"/>
  <c r="BH13" i="83"/>
  <c r="BH11" i="83"/>
  <c r="BH19" i="83"/>
  <c r="AJ13" i="83"/>
  <c r="CR12" i="83"/>
  <c r="CR19" i="83"/>
  <c r="BT12" i="83"/>
  <c r="AV12" i="83"/>
  <c r="CF11" i="83"/>
  <c r="AJ11" i="83"/>
  <c r="BZ10" i="83"/>
  <c r="BZ19" i="83"/>
  <c r="BT10" i="83"/>
  <c r="AD10" i="83"/>
  <c r="AD19" i="83"/>
  <c r="EZ22" i="78"/>
  <c r="EZ25" i="78"/>
  <c r="FF22" i="78"/>
  <c r="FF25" i="78"/>
  <c r="EZ24" i="78"/>
  <c r="EH24" i="78"/>
  <c r="EH22" i="78"/>
  <c r="EH25" i="78"/>
  <c r="ET22" i="78"/>
  <c r="ET25" i="78"/>
  <c r="AP19" i="78"/>
  <c r="BZ19" i="78"/>
  <c r="BB19" i="78"/>
  <c r="FR22" i="78"/>
  <c r="FR25" i="78"/>
  <c r="GD22" i="78"/>
  <c r="GD25" i="78"/>
  <c r="FR24" i="78"/>
  <c r="DP22" i="78"/>
  <c r="DP25" i="78"/>
  <c r="EB22" i="78"/>
  <c r="EB25" i="78"/>
  <c r="DV22" i="78"/>
  <c r="DV25" i="78"/>
  <c r="DP24" i="78"/>
  <c r="CX22" i="78"/>
  <c r="CX25" i="78"/>
  <c r="DJ22" i="78"/>
  <c r="DJ25" i="78"/>
  <c r="CX24" i="78"/>
  <c r="AD19" i="78"/>
  <c r="CL19" i="78"/>
  <c r="BN19" i="78"/>
  <c r="B16" i="80"/>
  <c r="BN21" i="80"/>
  <c r="CF19" i="80"/>
  <c r="BZ19" i="80"/>
  <c r="BT19" i="80"/>
  <c r="AV19" i="80"/>
  <c r="CL19" i="82"/>
  <c r="BN19" i="82"/>
  <c r="AP19" i="82"/>
  <c r="BZ19" i="82"/>
  <c r="AD19" i="82"/>
  <c r="CF19" i="83"/>
  <c r="AV19" i="83"/>
  <c r="BH19" i="80"/>
  <c r="BB19" i="82"/>
  <c r="CL21" i="86"/>
  <c r="C20" i="86"/>
  <c r="B20" i="86"/>
  <c r="FL24" i="78"/>
  <c r="FL22" i="78"/>
  <c r="FL25" i="78"/>
  <c r="BT19" i="83"/>
  <c r="BB19" i="86"/>
  <c r="B14" i="86"/>
  <c r="EB22" i="86"/>
  <c r="EB25" i="86"/>
  <c r="AJ19" i="83"/>
  <c r="BB21" i="86"/>
  <c r="DD22" i="86"/>
  <c r="DD25" i="86"/>
  <c r="BB21" i="80"/>
  <c r="DP24" i="86"/>
  <c r="C11" i="86"/>
  <c r="BT19" i="86"/>
  <c r="B17" i="86"/>
  <c r="B8" i="86"/>
  <c r="BZ19" i="86"/>
  <c r="BN19" i="86"/>
  <c r="BN21" i="86"/>
  <c r="AP19" i="86"/>
  <c r="AP21" i="86"/>
  <c r="AD19" i="86"/>
  <c r="B9" i="86"/>
  <c r="CF19" i="86"/>
  <c r="AV19" i="86"/>
  <c r="AV21" i="86"/>
  <c r="B6" i="86"/>
  <c r="BB21" i="83"/>
  <c r="B14" i="83"/>
  <c r="B11" i="78"/>
  <c r="AJ21" i="78"/>
  <c r="AJ24" i="78"/>
  <c r="D11" i="78"/>
  <c r="B19" i="78"/>
  <c r="CF21" i="78"/>
  <c r="CF24" i="78"/>
  <c r="D19" i="78"/>
  <c r="B6" i="80"/>
  <c r="BT19" i="82"/>
  <c r="BT21" i="82"/>
  <c r="AJ19" i="82"/>
  <c r="CF19" i="82"/>
  <c r="CF21" i="82"/>
  <c r="AD19" i="76"/>
  <c r="BH19" i="78"/>
  <c r="BH21" i="86"/>
  <c r="ET22" i="86"/>
  <c r="ET25" i="86"/>
  <c r="EN24" i="78"/>
  <c r="EN22" i="78"/>
  <c r="EN25" i="78"/>
  <c r="DD24" i="78"/>
  <c r="DD22" i="78"/>
  <c r="DD25" i="78"/>
  <c r="FX24" i="78"/>
  <c r="FX22" i="78"/>
  <c r="FX25" i="78"/>
  <c r="B12" i="83"/>
  <c r="AP21" i="83"/>
  <c r="CL21" i="83"/>
  <c r="B20" i="83"/>
  <c r="AP21" i="80"/>
  <c r="B12" i="80"/>
  <c r="B8" i="76"/>
  <c r="B11" i="76"/>
  <c r="B8" i="78"/>
  <c r="BT21" i="78"/>
  <c r="B17" i="78"/>
  <c r="FL22" i="86"/>
  <c r="FL25" i="86"/>
  <c r="EZ22" i="86"/>
  <c r="EZ25" i="86"/>
  <c r="EZ24" i="86"/>
  <c r="FF22" i="86"/>
  <c r="FF25" i="86"/>
  <c r="AD21" i="80"/>
  <c r="B9" i="80"/>
  <c r="C14" i="80"/>
  <c r="BB22" i="80"/>
  <c r="BB25" i="80"/>
  <c r="BB24" i="80"/>
  <c r="D14" i="80"/>
  <c r="AV19" i="82"/>
  <c r="CR19" i="82"/>
  <c r="BH19" i="82"/>
  <c r="FX22" i="86"/>
  <c r="FX25" i="86"/>
  <c r="EN22" i="86"/>
  <c r="EN25" i="86"/>
  <c r="B9" i="83"/>
  <c r="AD21" i="83"/>
  <c r="B18" i="83"/>
  <c r="BZ21" i="83"/>
  <c r="B6" i="83"/>
  <c r="B16" i="83"/>
  <c r="BN21" i="83"/>
  <c r="B8" i="82"/>
  <c r="B17" i="82"/>
  <c r="B11" i="82"/>
  <c r="AJ21" i="82"/>
  <c r="AD21" i="76"/>
  <c r="B9" i="76"/>
  <c r="B13" i="78"/>
  <c r="AV21" i="78"/>
  <c r="B21" i="78"/>
  <c r="CR21" i="78"/>
  <c r="CL24" i="86"/>
  <c r="D20" i="86"/>
  <c r="C15" i="86"/>
  <c r="BH24" i="86"/>
  <c r="D15" i="86"/>
  <c r="BB24" i="86"/>
  <c r="D14" i="86"/>
  <c r="C14" i="86"/>
  <c r="C19" i="78"/>
  <c r="GD22" i="86"/>
  <c r="GD25" i="86"/>
  <c r="BB21" i="82"/>
  <c r="B14" i="82"/>
  <c r="B8" i="83"/>
  <c r="B9" i="82"/>
  <c r="AD21" i="82"/>
  <c r="B8" i="80"/>
  <c r="B21" i="80"/>
  <c r="CR21" i="80"/>
  <c r="C16" i="80"/>
  <c r="BN24" i="80"/>
  <c r="D16" i="80"/>
  <c r="BN22" i="80"/>
  <c r="BN25" i="80"/>
  <c r="B16" i="78"/>
  <c r="BN21" i="78"/>
  <c r="AD21" i="78"/>
  <c r="B9" i="78"/>
  <c r="B14" i="78"/>
  <c r="BB21" i="78"/>
  <c r="B6" i="78"/>
  <c r="B15" i="80"/>
  <c r="BH21" i="80"/>
  <c r="B17" i="83"/>
  <c r="BT21" i="83"/>
  <c r="AJ21" i="83"/>
  <c r="B11" i="83"/>
  <c r="B6" i="82"/>
  <c r="B16" i="82"/>
  <c r="BN21" i="82"/>
  <c r="B17" i="80"/>
  <c r="BT21" i="80"/>
  <c r="BH21" i="83"/>
  <c r="B15" i="83"/>
  <c r="AJ21" i="80"/>
  <c r="B11" i="80"/>
  <c r="B20" i="80"/>
  <c r="CL21" i="80"/>
  <c r="AV21" i="83"/>
  <c r="B13" i="83"/>
  <c r="CR21" i="83"/>
  <c r="B21" i="83"/>
  <c r="CF21" i="83"/>
  <c r="B19" i="83"/>
  <c r="BZ21" i="82"/>
  <c r="B18" i="82"/>
  <c r="B12" i="82"/>
  <c r="AP21" i="82"/>
  <c r="B20" i="82"/>
  <c r="CL21" i="82"/>
  <c r="B13" i="80"/>
  <c r="AV21" i="80"/>
  <c r="B18" i="80"/>
  <c r="BZ21" i="80"/>
  <c r="B19" i="80"/>
  <c r="CF21" i="80"/>
  <c r="B20" i="78"/>
  <c r="CL21" i="78"/>
  <c r="BZ21" i="78"/>
  <c r="B18" i="78"/>
  <c r="B12" i="78"/>
  <c r="AP21" i="78"/>
  <c r="B19" i="82"/>
  <c r="C11" i="78"/>
  <c r="CF21" i="86"/>
  <c r="C19" i="86"/>
  <c r="B19" i="86"/>
  <c r="BZ21" i="86"/>
  <c r="B18" i="86"/>
  <c r="C21" i="86"/>
  <c r="B21" i="86"/>
  <c r="B16" i="86"/>
  <c r="AD21" i="86"/>
  <c r="AD22" i="86"/>
  <c r="AD25" i="86"/>
  <c r="X22" i="86"/>
  <c r="X25" i="86"/>
  <c r="BN24" i="86"/>
  <c r="D16" i="86"/>
  <c r="C16" i="86"/>
  <c r="B13" i="86"/>
  <c r="BT21" i="86"/>
  <c r="B12" i="86"/>
  <c r="BT22" i="86"/>
  <c r="BT25" i="86"/>
  <c r="AJ22" i="86"/>
  <c r="AJ25" i="86"/>
  <c r="CL22" i="86"/>
  <c r="CL25" i="86"/>
  <c r="BN22" i="86"/>
  <c r="BN25" i="86"/>
  <c r="C6" i="86"/>
  <c r="BH22" i="86"/>
  <c r="BH25" i="86"/>
  <c r="BZ22" i="86"/>
  <c r="BZ25" i="86"/>
  <c r="BB22" i="86"/>
  <c r="BB25" i="86"/>
  <c r="R22" i="86"/>
  <c r="R25" i="86"/>
  <c r="AP24" i="86"/>
  <c r="D12" i="86"/>
  <c r="C12" i="86"/>
  <c r="C13" i="86"/>
  <c r="AV24" i="86"/>
  <c r="D13" i="86"/>
  <c r="AV22" i="86"/>
  <c r="AV25" i="86"/>
  <c r="CR22" i="86"/>
  <c r="CR25" i="86"/>
  <c r="CF24" i="86"/>
  <c r="D19" i="86"/>
  <c r="CF22" i="86"/>
  <c r="CF25" i="86"/>
  <c r="AP22" i="86"/>
  <c r="AP25" i="86"/>
  <c r="B15" i="78"/>
  <c r="BH21" i="78"/>
  <c r="BB24" i="83"/>
  <c r="D14" i="83"/>
  <c r="C14" i="83"/>
  <c r="R22" i="80"/>
  <c r="R25" i="80"/>
  <c r="C6" i="80"/>
  <c r="C21" i="78"/>
  <c r="CR24" i="78"/>
  <c r="D21" i="78"/>
  <c r="C13" i="78"/>
  <c r="AV24" i="78"/>
  <c r="D13" i="78"/>
  <c r="AJ24" i="82"/>
  <c r="D11" i="82"/>
  <c r="C11" i="82"/>
  <c r="C17" i="82"/>
  <c r="BT24" i="82"/>
  <c r="D17" i="82"/>
  <c r="C16" i="83"/>
  <c r="BN24" i="83"/>
  <c r="D16" i="83"/>
  <c r="R22" i="83"/>
  <c r="R25" i="83"/>
  <c r="BN22" i="83"/>
  <c r="BN25" i="83"/>
  <c r="C6" i="83"/>
  <c r="AD22" i="83"/>
  <c r="AD25" i="83"/>
  <c r="BB22" i="83"/>
  <c r="BB25" i="83"/>
  <c r="BZ22" i="83"/>
  <c r="BZ25" i="83"/>
  <c r="AP22" i="83"/>
  <c r="AP25" i="83"/>
  <c r="CL22" i="83"/>
  <c r="CL25" i="83"/>
  <c r="BZ24" i="83"/>
  <c r="D18" i="83"/>
  <c r="C18" i="83"/>
  <c r="AD24" i="83"/>
  <c r="D9" i="83"/>
  <c r="E9" i="83"/>
  <c r="C9" i="83"/>
  <c r="B6" i="76"/>
  <c r="B21" i="82"/>
  <c r="CR21" i="82"/>
  <c r="CR22" i="82"/>
  <c r="CR25" i="82"/>
  <c r="AD24" i="80"/>
  <c r="D9" i="80"/>
  <c r="C9" i="80"/>
  <c r="AD22" i="80"/>
  <c r="AD25" i="80"/>
  <c r="BT24" i="78"/>
  <c r="D17" i="78"/>
  <c r="C17" i="78"/>
  <c r="C8" i="78"/>
  <c r="C11" i="76"/>
  <c r="C8" i="76"/>
  <c r="AP22" i="80"/>
  <c r="AP25" i="80"/>
  <c r="AP24" i="80"/>
  <c r="D12" i="80"/>
  <c r="C12" i="80"/>
  <c r="C20" i="83"/>
  <c r="CL24" i="83"/>
  <c r="D20" i="83"/>
  <c r="AD24" i="76"/>
  <c r="D9" i="76"/>
  <c r="C9" i="76"/>
  <c r="CF24" i="82"/>
  <c r="D19" i="82"/>
  <c r="C19" i="82"/>
  <c r="C8" i="82"/>
  <c r="B15" i="82"/>
  <c r="BH21" i="82"/>
  <c r="BH22" i="82"/>
  <c r="BH25" i="82"/>
  <c r="AV21" i="82"/>
  <c r="AV22" i="82"/>
  <c r="AV25" i="82"/>
  <c r="B13" i="82"/>
  <c r="C12" i="83"/>
  <c r="AP24" i="83"/>
  <c r="D12" i="83"/>
  <c r="C18" i="78"/>
  <c r="BZ24" i="78"/>
  <c r="D18" i="78"/>
  <c r="C18" i="82"/>
  <c r="BZ24" i="82"/>
  <c r="D18" i="82"/>
  <c r="CF24" i="83"/>
  <c r="D19" i="83"/>
  <c r="C19" i="83"/>
  <c r="CF22" i="83"/>
  <c r="CF25" i="83"/>
  <c r="AV24" i="83"/>
  <c r="D13" i="83"/>
  <c r="AV22" i="83"/>
  <c r="AV25" i="83"/>
  <c r="C13" i="83"/>
  <c r="BH24" i="83"/>
  <c r="D15" i="83"/>
  <c r="C15" i="83"/>
  <c r="BH22" i="83"/>
  <c r="BH25" i="83"/>
  <c r="AP24" i="78"/>
  <c r="D12" i="78"/>
  <c r="C12" i="78"/>
  <c r="CL24" i="78"/>
  <c r="D20" i="78"/>
  <c r="C20" i="78"/>
  <c r="CF24" i="80"/>
  <c r="D19" i="80"/>
  <c r="CF22" i="80"/>
  <c r="CF25" i="80"/>
  <c r="C19" i="80"/>
  <c r="C18" i="80"/>
  <c r="BZ24" i="80"/>
  <c r="D18" i="80"/>
  <c r="BZ22" i="80"/>
  <c r="BZ25" i="80"/>
  <c r="AV22" i="80"/>
  <c r="AV25" i="80"/>
  <c r="AV24" i="80"/>
  <c r="D13" i="80"/>
  <c r="C13" i="80"/>
  <c r="C20" i="82"/>
  <c r="CL24" i="82"/>
  <c r="D20" i="82"/>
  <c r="C12" i="82"/>
  <c r="AP24" i="82"/>
  <c r="D12" i="82"/>
  <c r="C20" i="80"/>
  <c r="CL24" i="80"/>
  <c r="D20" i="80"/>
  <c r="CL22" i="80"/>
  <c r="CL25" i="80"/>
  <c r="C17" i="80"/>
  <c r="BT22" i="80"/>
  <c r="BT25" i="80"/>
  <c r="BT24" i="80"/>
  <c r="D17" i="80"/>
  <c r="C16" i="82"/>
  <c r="BN24" i="82"/>
  <c r="D16" i="82"/>
  <c r="BT24" i="83"/>
  <c r="D17" i="83"/>
  <c r="BT22" i="83"/>
  <c r="BT25" i="83"/>
  <c r="C17" i="83"/>
  <c r="C15" i="80"/>
  <c r="BH24" i="80"/>
  <c r="D15" i="80"/>
  <c r="BH22" i="80"/>
  <c r="BH25" i="80"/>
  <c r="R22" i="78"/>
  <c r="R25" i="78"/>
  <c r="AD22" i="78"/>
  <c r="AD25" i="78"/>
  <c r="AP22" i="78"/>
  <c r="AP25" i="78"/>
  <c r="BB22" i="78"/>
  <c r="BB25" i="78"/>
  <c r="BN22" i="78"/>
  <c r="BN25" i="78"/>
  <c r="BZ22" i="78"/>
  <c r="BZ25" i="78"/>
  <c r="CL22" i="78"/>
  <c r="CL25" i="78"/>
  <c r="X22" i="78"/>
  <c r="X25" i="78"/>
  <c r="AJ22" i="78"/>
  <c r="AJ25" i="78"/>
  <c r="AV22" i="78"/>
  <c r="AV25" i="78"/>
  <c r="BT22" i="78"/>
  <c r="BT25" i="78"/>
  <c r="CF22" i="78"/>
  <c r="CF25" i="78"/>
  <c r="BH22" i="78"/>
  <c r="BH25" i="78"/>
  <c r="CR22" i="78"/>
  <c r="CR25" i="78"/>
  <c r="C6" i="78"/>
  <c r="BB24" i="78"/>
  <c r="D14" i="78"/>
  <c r="C14" i="78"/>
  <c r="BN24" i="78"/>
  <c r="D16" i="78"/>
  <c r="C16" i="78"/>
  <c r="C8" i="83"/>
  <c r="X22" i="83"/>
  <c r="X25" i="83"/>
  <c r="BB24" i="82"/>
  <c r="D14" i="82"/>
  <c r="C14" i="82"/>
  <c r="C21" i="83"/>
  <c r="CR22" i="83"/>
  <c r="CR25" i="83"/>
  <c r="CR24" i="83"/>
  <c r="D21" i="83"/>
  <c r="AJ24" i="80"/>
  <c r="D11" i="80"/>
  <c r="AJ22" i="80"/>
  <c r="AJ25" i="80"/>
  <c r="C11" i="80"/>
  <c r="C6" i="82"/>
  <c r="AD22" i="82"/>
  <c r="AD25" i="82"/>
  <c r="BB22" i="82"/>
  <c r="BB25" i="82"/>
  <c r="X22" i="82"/>
  <c r="X25" i="82"/>
  <c r="CF22" i="82"/>
  <c r="CF25" i="82"/>
  <c r="BT22" i="82"/>
  <c r="BT25" i="82"/>
  <c r="CL22" i="82"/>
  <c r="CL25" i="82"/>
  <c r="BN22" i="82"/>
  <c r="BN25" i="82"/>
  <c r="AP22" i="82"/>
  <c r="AP25" i="82"/>
  <c r="R22" i="82"/>
  <c r="R25" i="82"/>
  <c r="BZ22" i="82"/>
  <c r="BZ25" i="82"/>
  <c r="AJ22" i="82"/>
  <c r="AJ25" i="82"/>
  <c r="AJ24" i="83"/>
  <c r="D11" i="83"/>
  <c r="C11" i="83"/>
  <c r="AJ22" i="83"/>
  <c r="AJ25" i="83"/>
  <c r="AD24" i="78"/>
  <c r="D9" i="78"/>
  <c r="E9" i="78"/>
  <c r="C9" i="78"/>
  <c r="CR24" i="80"/>
  <c r="D21" i="80"/>
  <c r="C21" i="80"/>
  <c r="CR22" i="80"/>
  <c r="CR25" i="80"/>
  <c r="C8" i="80"/>
  <c r="X22" i="80"/>
  <c r="X25" i="80"/>
  <c r="C9" i="82"/>
  <c r="AD24" i="82"/>
  <c r="D9" i="82"/>
  <c r="BZ24" i="86"/>
  <c r="D18" i="86"/>
  <c r="C18" i="86"/>
  <c r="E9" i="82"/>
  <c r="C8" i="86"/>
  <c r="C9" i="86"/>
  <c r="AD24" i="86"/>
  <c r="D9" i="86"/>
  <c r="E9" i="86"/>
  <c r="BT24" i="86"/>
  <c r="D17" i="86"/>
  <c r="C17" i="86"/>
  <c r="BH24" i="78"/>
  <c r="D15" i="78"/>
  <c r="C15" i="78"/>
  <c r="E9" i="80"/>
  <c r="C13" i="82"/>
  <c r="AV24" i="82"/>
  <c r="D13" i="82"/>
  <c r="C21" i="82"/>
  <c r="CR24" i="82"/>
  <c r="D21" i="82"/>
  <c r="X22" i="76"/>
  <c r="X25" i="76"/>
  <c r="C6" i="76"/>
  <c r="AD22" i="76"/>
  <c r="AD25" i="76"/>
  <c r="E9" i="76"/>
  <c r="AJ22" i="76"/>
  <c r="AJ25" i="76"/>
  <c r="R22" i="76"/>
  <c r="R25" i="76"/>
  <c r="BH24" i="82"/>
  <c r="D15" i="82"/>
  <c r="C15" i="82"/>
  <c r="A24" i="76"/>
  <c r="CP12" i="76"/>
  <c r="CR12" i="76"/>
  <c r="CR19" i="76"/>
  <c r="CR21" i="76"/>
  <c r="CR24" i="76"/>
  <c r="D21" i="76"/>
  <c r="D23" i="76"/>
  <c r="CN5" i="76"/>
  <c r="CH5" i="76"/>
  <c r="CB5" i="76"/>
  <c r="BV5" i="76"/>
  <c r="BP5" i="76"/>
  <c r="BJ5" i="76"/>
  <c r="BD5" i="76"/>
  <c r="AX5" i="76"/>
  <c r="AR5" i="76"/>
  <c r="AL5" i="76"/>
  <c r="BR12" i="76"/>
  <c r="BT12" i="76"/>
  <c r="BT19" i="76"/>
  <c r="B17" i="76"/>
  <c r="CD12" i="76"/>
  <c r="CF12" i="76"/>
  <c r="CF19" i="76"/>
  <c r="B19" i="76"/>
  <c r="AT12" i="76"/>
  <c r="AV12" i="76"/>
  <c r="AV19" i="76"/>
  <c r="B13" i="76"/>
  <c r="B21" i="76"/>
  <c r="BF12" i="76"/>
  <c r="BH12" i="76"/>
  <c r="BH19" i="76"/>
  <c r="B15" i="76"/>
  <c r="AN12" i="76"/>
  <c r="AP12" i="76"/>
  <c r="AP19" i="76"/>
  <c r="B12" i="76"/>
  <c r="CJ12" i="76"/>
  <c r="CL12" i="76"/>
  <c r="CL19" i="76"/>
  <c r="B20" i="76"/>
  <c r="AZ12" i="76"/>
  <c r="BB12" i="76"/>
  <c r="BB19" i="76"/>
  <c r="B14" i="76"/>
  <c r="BB21" i="76"/>
  <c r="BB24" i="76"/>
  <c r="D14" i="76"/>
  <c r="C14" i="76"/>
  <c r="AV21" i="76"/>
  <c r="AV24" i="76"/>
  <c r="D13" i="76"/>
  <c r="C13" i="76"/>
  <c r="BX12" i="76"/>
  <c r="BZ12" i="76"/>
  <c r="BZ19" i="76"/>
  <c r="B18" i="76"/>
  <c r="BT21" i="76"/>
  <c r="BT24" i="76"/>
  <c r="D17" i="76"/>
  <c r="C17" i="76"/>
  <c r="CL21" i="76"/>
  <c r="CL24" i="76"/>
  <c r="D20" i="76"/>
  <c r="C20" i="76"/>
  <c r="AP21" i="76"/>
  <c r="AP24" i="76"/>
  <c r="D12" i="76"/>
  <c r="C12" i="76"/>
  <c r="BH21" i="76"/>
  <c r="C15" i="76"/>
  <c r="BH24" i="76"/>
  <c r="D15" i="76"/>
  <c r="C21" i="76"/>
  <c r="BL12" i="76"/>
  <c r="BN12" i="76"/>
  <c r="BN19" i="76"/>
  <c r="B16" i="76"/>
  <c r="CF21" i="76"/>
  <c r="CF24" i="76"/>
  <c r="D19" i="76"/>
  <c r="C19" i="76"/>
  <c r="BN21" i="76"/>
  <c r="BN22" i="76"/>
  <c r="BN25" i="76"/>
  <c r="BT22" i="76"/>
  <c r="BT25" i="76"/>
  <c r="BB22" i="76"/>
  <c r="BB25" i="76"/>
  <c r="BZ21" i="76"/>
  <c r="BZ22" i="76"/>
  <c r="BZ25" i="76"/>
  <c r="BH22" i="76"/>
  <c r="BH25" i="76"/>
  <c r="CF22" i="76"/>
  <c r="CF25" i="76"/>
  <c r="AP22" i="76"/>
  <c r="AP25" i="76"/>
  <c r="CL22" i="76"/>
  <c r="CL25" i="76"/>
  <c r="AV22" i="76"/>
  <c r="AV25" i="76"/>
  <c r="CR22" i="76"/>
  <c r="CR25" i="76"/>
  <c r="C18" i="76"/>
  <c r="BZ24" i="76"/>
  <c r="D18" i="76"/>
  <c r="C16" i="76"/>
  <c r="BN24" i="76"/>
  <c r="D16" i="76"/>
  <c r="A24" i="86"/>
</calcChain>
</file>

<file path=xl/sharedStrings.xml><?xml version="1.0" encoding="utf-8"?>
<sst xmlns="http://schemas.openxmlformats.org/spreadsheetml/2006/main" count="2495" uniqueCount="113">
  <si>
    <t>VAR</t>
  </si>
  <si>
    <t>EST</t>
  </si>
  <si>
    <t>MEAN</t>
  </si>
  <si>
    <t>Constant</t>
  </si>
  <si>
    <t>L1.logitstories</t>
  </si>
  <si>
    <t>entropy</t>
  </si>
  <si>
    <t>mippct</t>
  </si>
  <si>
    <t>lawspct</t>
  </si>
  <si>
    <t>execorderspct</t>
  </si>
  <si>
    <t>countdownpres</t>
  </si>
  <si>
    <t>D.stories</t>
  </si>
  <si>
    <t>BASELINE MODEL</t>
  </si>
  <si>
    <t>sum</t>
  </si>
  <si>
    <t>inverse logit of sum</t>
  </si>
  <si>
    <t>βX</t>
  </si>
  <si>
    <t>Increase by 1 std dev</t>
  </si>
  <si>
    <t>ENTROPY</t>
  </si>
  <si>
    <t>Decrease by 1 std dev</t>
  </si>
  <si>
    <t>DESCRIPTIVE STATISTICS:</t>
  </si>
  <si>
    <t>Obs</t>
  </si>
  <si>
    <t>Mean</t>
  </si>
  <si>
    <t>Std. Dev.</t>
  </si>
  <si>
    <t>Min</t>
  </si>
  <si>
    <t>Max</t>
  </si>
  <si>
    <t>Std. Err</t>
  </si>
  <si>
    <t>t</t>
  </si>
  <si>
    <t>P&gt;|t|</t>
  </si>
  <si>
    <t>[95%</t>
  </si>
  <si>
    <t>Conf.</t>
  </si>
  <si>
    <t>_cons</t>
  </si>
  <si>
    <t>Coeff</t>
  </si>
  <si>
    <t>FINDINGS</t>
  </si>
  <si>
    <t>Model:</t>
  </si>
  <si>
    <t>Parsimonious Model of Front-Page Attention across All Policy Topics</t>
  </si>
  <si>
    <t>Entropy</t>
  </si>
  <si>
    <t>stories</t>
  </si>
  <si>
    <t>D.proportion</t>
  </si>
  <si>
    <t>avg total stories</t>
  </si>
  <si>
    <t>Pred Stories</t>
  </si>
  <si>
    <t>Pred Prop</t>
  </si>
  <si>
    <t>adjustment</t>
  </si>
  <si>
    <t>Pred Log Odds</t>
  </si>
  <si>
    <t>CONGESTION</t>
  </si>
  <si>
    <t>Congestion</t>
  </si>
  <si>
    <t>Baseline</t>
  </si>
  <si>
    <t>MIP</t>
  </si>
  <si>
    <t>ExecOrders</t>
  </si>
  <si>
    <t>EXECORDERS</t>
  </si>
  <si>
    <t>Laws</t>
  </si>
  <si>
    <t>LAWS</t>
  </si>
  <si>
    <t>3. Health</t>
  </si>
  <si>
    <t>Up 1 std dev</t>
  </si>
  <si>
    <t>Down 1 std dev</t>
  </si>
  <si>
    <t>12.Law and Crime</t>
  </si>
  <si>
    <t>15.Banking</t>
  </si>
  <si>
    <t>16.Defense</t>
  </si>
  <si>
    <t>20.Government</t>
  </si>
  <si>
    <t>L.logitstories</t>
  </si>
  <si>
    <t>L.LOGITSTORIES</t>
  </si>
  <si>
    <t>agenda_entropy</t>
  </si>
  <si>
    <t>min</t>
  </si>
  <si>
    <t>max</t>
  </si>
  <si>
    <t>up 1sd</t>
  </si>
  <si>
    <t>down 1 sd</t>
  </si>
  <si>
    <t>mid</t>
  </si>
  <si>
    <t>STEPS</t>
  </si>
  <si>
    <t>Run model in Stata</t>
  </si>
  <si>
    <t>Make sure everything is in correct order</t>
  </si>
  <si>
    <t>Prob &gt; F</t>
  </si>
  <si>
    <t>R-squared</t>
  </si>
  <si>
    <t>Adj R-squared</t>
  </si>
  <si>
    <t>Root MSE</t>
  </si>
  <si>
    <t>Source</t>
  </si>
  <si>
    <t>SS</t>
  </si>
  <si>
    <t>df</t>
  </si>
  <si>
    <t>MS</t>
  </si>
  <si>
    <t>Model</t>
  </si>
  <si>
    <t>Residual</t>
  </si>
  <si>
    <t>Total</t>
  </si>
  <si>
    <t>FROM MODEL:</t>
  </si>
  <si>
    <t>N</t>
  </si>
  <si>
    <t>logitstories</t>
  </si>
  <si>
    <t>congestion</t>
  </si>
  <si>
    <t>Paste output in Excel in ENTROPY worksheet</t>
  </si>
  <si>
    <t>Make sure you're only using correct variables and that everything else is zeroed out</t>
  </si>
  <si>
    <t>Double check all formula calculations</t>
  </si>
  <si>
    <t>full range diff</t>
  </si>
  <si>
    <t>Interval Range</t>
  </si>
  <si>
    <t>COPY AND PASTE STATA OUTPUT IN COLORED SECTIONS BELOW:</t>
  </si>
  <si>
    <t>F(5,387)</t>
  </si>
  <si>
    <t>L.diversity</t>
  </si>
  <si>
    <t>L.mippct</t>
  </si>
  <si>
    <t>L.propexecorders</t>
  </si>
  <si>
    <t>L.prophearings</t>
  </si>
  <si>
    <t>TABLE/FIGURE:</t>
  </si>
  <si>
    <t>DATA SOURCE:</t>
  </si>
  <si>
    <t>DO FILE:</t>
  </si>
  <si>
    <t>NOTES:</t>
  </si>
  <si>
    <t>Questions: Email Amber Boydstun &lt;aboydstun@gmail.com&gt;</t>
  </si>
  <si>
    <t xml:space="preserve">To represent observed values, Figures 5.2, 5.3, and 5.4 display 11-point x-axes that range, for each variable, from that variable’s minimum observed value at the left to its maximum observed value at the right, increasing at each step by 10% of the difference between the two.  </t>
  </si>
  <si>
    <t>Prior Attention (in log odds of proportion of front-page agenda):</t>
  </si>
  <si>
    <t>Proportion of Executive Orders: min = 0; max = 1 (in units of 0.1)</t>
  </si>
  <si>
    <t>Front-Page Congestion: min = 0.12; max = 0.55 (in units of 0.043)</t>
  </si>
  <si>
    <t>Figure 5.4. The Varying Effects of Each Explanatory Variable on Front-Page Attention across International Policy Topics</t>
  </si>
  <si>
    <t>For Figure 5.4, the x-axis represents the following ranges:</t>
  </si>
  <si>
    <t>min = -9.21; max = 0.54 (in increases of 0.975)</t>
  </si>
  <si>
    <t>Proportion of Congressional Hearings: min = 0; max = 0.5 (in units of 0.05)</t>
  </si>
  <si>
    <t>Proportion of Public Concern: min = 0; max = 0.47 (in units of 0.047)</t>
  </si>
  <si>
    <t>6_model.do</t>
  </si>
  <si>
    <t>Parsimonious Model of Front-Page Attention across International Policy Topics</t>
  </si>
  <si>
    <t>Diversity of Discussion: min = 0; max = 0.816 (in units of 0.082)</t>
  </si>
  <si>
    <t>Multiple (see Chapter 5 for details)</t>
  </si>
  <si>
    <t xml:space="preserve">To represent observed values, Figure 5.4 displays an 11-point x-axis that ranges, for each variable, from that variable’s minimum observed value at the left to its maximum observed value at the right, increasing at each step by 10% of the difference between the two.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</si>
</sst>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00"/>
    <numFmt numFmtId="166" formatCode="0.0000"/>
  </numFmts>
  <fonts count="11" x14ac:knownFonts="1">
    <font>
      <sz val="10"/>
      <name val="Courier"/>
    </font>
    <font>
      <sz val="10"/>
      <name val="Arial"/>
      <family val="2"/>
    </font>
    <font>
      <sz val="12"/>
      <name val="Times New Roman"/>
      <family val="1"/>
    </font>
    <font>
      <sz val="10"/>
      <name val="Courier"/>
      <family val="3"/>
    </font>
    <font>
      <u/>
      <sz val="10"/>
      <color theme="10"/>
      <name val="Courier"/>
    </font>
    <font>
      <u/>
      <sz val="10"/>
      <color theme="11"/>
      <name val="Courier"/>
    </font>
    <font>
      <u/>
      <sz val="12"/>
      <name val="Times New Roman"/>
      <charset val="204"/>
    </font>
    <font>
      <b/>
      <sz val="12"/>
      <name val="Times New Roman"/>
      <charset val="204"/>
    </font>
    <font>
      <b/>
      <sz val="12"/>
      <name val="Arial"/>
    </font>
    <font>
      <sz val="12"/>
      <name val="Arial"/>
    </font>
    <font>
      <sz val="12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74">
    <xf numFmtId="164" fontId="0" fillId="0" borderId="0">
      <alignment horizontal="center"/>
    </xf>
    <xf numFmtId="0" fontId="1" fillId="0" borderId="0"/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  <xf numFmtId="164" fontId="4" fillId="0" borderId="0" applyNumberFormat="0" applyFill="0" applyBorder="0" applyAlignment="0" applyProtection="0">
      <alignment horizontal="center"/>
    </xf>
    <xf numFmtId="164" fontId="5" fillId="0" borderId="0" applyNumberFormat="0" applyFill="0" applyBorder="0" applyAlignment="0" applyProtection="0">
      <alignment horizontal="center"/>
    </xf>
  </cellStyleXfs>
  <cellXfs count="68">
    <xf numFmtId="164" fontId="0" fillId="0" borderId="0" xfId="0">
      <alignment horizontal="center"/>
    </xf>
    <xf numFmtId="164" fontId="2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64" fontId="2" fillId="0" borderId="0" xfId="0" applyFont="1">
      <alignment horizontal="center"/>
    </xf>
    <xf numFmtId="164" fontId="2" fillId="0" borderId="0" xfId="0" applyFont="1" applyAlignment="1"/>
    <xf numFmtId="0" fontId="2" fillId="0" borderId="0" xfId="1" applyFont="1"/>
    <xf numFmtId="0" fontId="2" fillId="0" borderId="0" xfId="0" applyNumberFormat="1" applyFont="1" applyAlignment="1"/>
    <xf numFmtId="49" fontId="2" fillId="0" borderId="0" xfId="0" applyNumberFormat="1" applyFont="1">
      <alignment horizontal="center"/>
    </xf>
    <xf numFmtId="165" fontId="0" fillId="0" borderId="0" xfId="0" applyNumberFormat="1" applyAlignment="1"/>
    <xf numFmtId="1" fontId="2" fillId="0" borderId="0" xfId="0" applyNumberFormat="1" applyFont="1" applyAlignment="1">
      <alignment horizontal="right"/>
    </xf>
    <xf numFmtId="0" fontId="0" fillId="0" borderId="0" xfId="0" applyNumberFormat="1" applyAlignment="1"/>
    <xf numFmtId="165" fontId="0" fillId="2" borderId="0" xfId="0" applyNumberFormat="1" applyFill="1" applyAlignment="1"/>
    <xf numFmtId="2" fontId="2" fillId="0" borderId="0" xfId="0" applyNumberFormat="1" applyFont="1">
      <alignment horizontal="center"/>
    </xf>
    <xf numFmtId="10" fontId="2" fillId="0" borderId="0" xfId="0" applyNumberFormat="1" applyFont="1">
      <alignment horizontal="center"/>
    </xf>
    <xf numFmtId="2" fontId="2" fillId="0" borderId="0" xfId="0" applyNumberFormat="1" applyFont="1" applyAlignment="1">
      <alignment horizontal="left"/>
    </xf>
    <xf numFmtId="164" fontId="2" fillId="0" borderId="0" xfId="0" applyFont="1" applyFill="1">
      <alignment horizontal="center"/>
    </xf>
    <xf numFmtId="2" fontId="2" fillId="0" borderId="0" xfId="0" applyNumberFormat="1" applyFont="1" applyFill="1">
      <alignment horizontal="center"/>
    </xf>
    <xf numFmtId="10" fontId="2" fillId="0" borderId="0" xfId="0" applyNumberFormat="1" applyFont="1" applyFill="1">
      <alignment horizontal="center"/>
    </xf>
    <xf numFmtId="0" fontId="0" fillId="0" borderId="0" xfId="0" applyNumberFormat="1" applyFill="1" applyAlignment="1"/>
    <xf numFmtId="165" fontId="0" fillId="0" borderId="0" xfId="0" applyNumberFormat="1" applyFill="1" applyAlignment="1"/>
    <xf numFmtId="0" fontId="2" fillId="0" borderId="0" xfId="0" applyNumberFormat="1" applyFont="1" applyFill="1" applyAlignment="1"/>
    <xf numFmtId="166" fontId="2" fillId="0" borderId="0" xfId="0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64" fontId="2" fillId="3" borderId="0" xfId="0" applyFont="1" applyFill="1" applyAlignment="1">
      <alignment horizontal="left"/>
    </xf>
    <xf numFmtId="164" fontId="2" fillId="4" borderId="0" xfId="0" applyFont="1" applyFill="1" applyAlignment="1">
      <alignment horizontal="left"/>
    </xf>
    <xf numFmtId="166" fontId="2" fillId="4" borderId="0" xfId="0" applyNumberFormat="1" applyFont="1" applyFill="1" applyAlignment="1">
      <alignment horizontal="right"/>
    </xf>
    <xf numFmtId="164" fontId="2" fillId="5" borderId="0" xfId="0" applyFont="1" applyFill="1" applyAlignment="1">
      <alignment horizontal="left"/>
    </xf>
    <xf numFmtId="166" fontId="2" fillId="5" borderId="0" xfId="0" applyNumberFormat="1" applyFont="1" applyFill="1" applyAlignment="1">
      <alignment horizontal="right"/>
    </xf>
    <xf numFmtId="164" fontId="2" fillId="6" borderId="0" xfId="0" applyFont="1" applyFill="1" applyAlignment="1">
      <alignment horizontal="left"/>
    </xf>
    <xf numFmtId="166" fontId="2" fillId="6" borderId="0" xfId="0" applyNumberFormat="1" applyFont="1" applyFill="1" applyAlignment="1">
      <alignment horizontal="right"/>
    </xf>
    <xf numFmtId="164" fontId="2" fillId="7" borderId="0" xfId="0" applyFont="1" applyFill="1" applyAlignment="1">
      <alignment horizontal="left"/>
    </xf>
    <xf numFmtId="166" fontId="2" fillId="7" borderId="0" xfId="0" applyNumberFormat="1" applyFont="1" applyFill="1" applyAlignment="1">
      <alignment horizontal="right"/>
    </xf>
    <xf numFmtId="0" fontId="3" fillId="0" borderId="0" xfId="0" applyNumberFormat="1" applyFont="1" applyAlignment="1"/>
    <xf numFmtId="0" fontId="0" fillId="8" borderId="0" xfId="0" applyNumberFormat="1" applyFill="1" applyAlignment="1"/>
    <xf numFmtId="165" fontId="0" fillId="8" borderId="0" xfId="0" applyNumberFormat="1" applyFill="1" applyAlignment="1"/>
    <xf numFmtId="0" fontId="0" fillId="9" borderId="0" xfId="0" applyNumberFormat="1" applyFill="1" applyAlignment="1"/>
    <xf numFmtId="165" fontId="0" fillId="9" borderId="0" xfId="0" applyNumberFormat="1" applyFill="1" applyAlignment="1"/>
    <xf numFmtId="164" fontId="7" fillId="10" borderId="0" xfId="0" applyFont="1" applyFill="1" applyAlignment="1">
      <alignment horizontal="left"/>
    </xf>
    <xf numFmtId="164" fontId="2" fillId="10" borderId="0" xfId="0" applyFont="1" applyFill="1">
      <alignment horizontal="center"/>
    </xf>
    <xf numFmtId="164" fontId="2" fillId="8" borderId="0" xfId="0" applyFont="1" applyFill="1">
      <alignment horizontal="center"/>
    </xf>
    <xf numFmtId="164" fontId="6" fillId="8" borderId="0" xfId="0" applyFont="1" applyFill="1" applyAlignment="1">
      <alignment horizontal="left"/>
    </xf>
    <xf numFmtId="164" fontId="6" fillId="8" borderId="0" xfId="0" applyFont="1" applyFill="1">
      <alignment horizontal="center"/>
    </xf>
    <xf numFmtId="164" fontId="2" fillId="8" borderId="0" xfId="0" applyFont="1" applyFill="1" applyAlignment="1">
      <alignment horizontal="left"/>
    </xf>
    <xf numFmtId="2" fontId="2" fillId="11" borderId="0" xfId="0" applyNumberFormat="1" applyFont="1" applyFill="1">
      <alignment horizontal="center"/>
    </xf>
    <xf numFmtId="164" fontId="0" fillId="0" borderId="0" xfId="0" applyAlignment="1"/>
    <xf numFmtId="0" fontId="0" fillId="12" borderId="0" xfId="0" applyNumberFormat="1" applyFill="1" applyAlignment="1"/>
    <xf numFmtId="164" fontId="8" fillId="13" borderId="1" xfId="0" applyFont="1" applyFill="1" applyBorder="1" applyAlignment="1">
      <alignment horizontal="left"/>
    </xf>
    <xf numFmtId="164" fontId="9" fillId="13" borderId="2" xfId="0" applyFont="1" applyFill="1" applyBorder="1" applyAlignment="1"/>
    <xf numFmtId="164" fontId="1" fillId="13" borderId="2" xfId="0" applyFont="1" applyFill="1" applyBorder="1" applyAlignment="1"/>
    <xf numFmtId="164" fontId="1" fillId="13" borderId="3" xfId="0" applyFont="1" applyFill="1" applyBorder="1" applyAlignment="1"/>
    <xf numFmtId="164" fontId="1" fillId="0" borderId="4" xfId="0" applyFont="1" applyBorder="1" applyAlignment="1"/>
    <xf numFmtId="164" fontId="1" fillId="0" borderId="0" xfId="0" applyFont="1" applyAlignment="1"/>
    <xf numFmtId="164" fontId="10" fillId="0" borderId="0" xfId="0" applyFont="1" applyAlignment="1"/>
    <xf numFmtId="164" fontId="8" fillId="13" borderId="5" xfId="0" applyFont="1" applyFill="1" applyBorder="1" applyAlignment="1">
      <alignment horizontal="left"/>
    </xf>
    <xf numFmtId="164" fontId="9" fillId="13" borderId="0" xfId="0" applyFont="1" applyFill="1" applyAlignment="1"/>
    <xf numFmtId="164" fontId="1" fillId="13" borderId="0" xfId="0" applyFont="1" applyFill="1" applyAlignment="1"/>
    <xf numFmtId="164" fontId="1" fillId="13" borderId="6" xfId="0" applyFont="1" applyFill="1" applyBorder="1" applyAlignment="1"/>
    <xf numFmtId="164" fontId="8" fillId="13" borderId="7" xfId="0" applyFont="1" applyFill="1" applyBorder="1" applyAlignment="1">
      <alignment horizontal="left"/>
    </xf>
    <xf numFmtId="164" fontId="9" fillId="13" borderId="8" xfId="0" applyFont="1" applyFill="1" applyBorder="1" applyAlignment="1"/>
    <xf numFmtId="164" fontId="1" fillId="13" borderId="8" xfId="0" applyFont="1" applyFill="1" applyBorder="1" applyAlignment="1"/>
    <xf numFmtId="164" fontId="1" fillId="13" borderId="9" xfId="0" applyFont="1" applyFill="1" applyBorder="1" applyAlignment="1"/>
    <xf numFmtId="164" fontId="0" fillId="0" borderId="0" xfId="0" applyAlignment="1">
      <alignment horizontal="left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indent="3"/>
    </xf>
    <xf numFmtId="164" fontId="9" fillId="13" borderId="0" xfId="0" applyFont="1" applyFill="1" applyAlignment="1">
      <alignment horizontal="left"/>
    </xf>
    <xf numFmtId="164" fontId="8" fillId="13" borderId="5" xfId="0" applyFont="1" applyFill="1" applyBorder="1" applyAlignment="1">
      <alignment vertical="top"/>
    </xf>
    <xf numFmtId="164" fontId="9" fillId="14" borderId="0" xfId="0" applyFont="1" applyFill="1" applyAlignment="1">
      <alignment wrapText="1"/>
    </xf>
    <xf numFmtId="164" fontId="9" fillId="14" borderId="6" xfId="0" applyFont="1" applyFill="1" applyBorder="1" applyAlignment="1">
      <alignment wrapText="1"/>
    </xf>
  </cellXfs>
  <cellStyles count="17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Normal" xfId="0" builtinId="0"/>
    <cellStyle name="Normal_SSQPROB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hartsheet" Target="chartsheets/sheet4.xml"/><Relationship Id="rId12" Type="http://schemas.openxmlformats.org/officeDocument/2006/relationships/chartsheet" Target="chartsheets/sheet5.xml"/><Relationship Id="rId13" Type="http://schemas.openxmlformats.org/officeDocument/2006/relationships/chartsheet" Target="chartsheets/sheet6.xml"/><Relationship Id="rId14" Type="http://schemas.openxmlformats.org/officeDocument/2006/relationships/chartsheet" Target="chartsheets/sheet7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chartsheet" Target="chartsheets/sheet2.xml"/><Relationship Id="rId10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Prior Attention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L.logitstories!$E$11:$E$21</c:f>
              <c:strCache>
                <c:ptCount val="11"/>
                <c:pt idx="0">
                  <c:v>min</c:v>
                </c:pt>
                <c:pt idx="5">
                  <c:v>mid</c:v>
                </c:pt>
                <c:pt idx="10">
                  <c:v>max</c:v>
                </c:pt>
              </c:strCache>
            </c:strRef>
          </c:cat>
          <c:val>
            <c:numRef>
              <c:f>L.logitstories!$D$11:$D$21</c:f>
              <c:numCache>
                <c:formatCode>0.00</c:formatCode>
                <c:ptCount val="11"/>
                <c:pt idx="0">
                  <c:v>0.200053456487574</c:v>
                </c:pt>
                <c:pt idx="1">
                  <c:v>0.388966110729487</c:v>
                </c:pt>
                <c:pt idx="2">
                  <c:v>0.755696888101545</c:v>
                </c:pt>
                <c:pt idx="3">
                  <c:v>1.466033576987962</c:v>
                </c:pt>
                <c:pt idx="4">
                  <c:v>2.835985665647963</c:v>
                </c:pt>
                <c:pt idx="5">
                  <c:v>5.456196046606848</c:v>
                </c:pt>
                <c:pt idx="6">
                  <c:v>10.38892986641422</c:v>
                </c:pt>
                <c:pt idx="7">
                  <c:v>19.4041785459084</c:v>
                </c:pt>
                <c:pt idx="8">
                  <c:v>35.0227867697664</c:v>
                </c:pt>
                <c:pt idx="9">
                  <c:v>59.73005387443057</c:v>
                </c:pt>
                <c:pt idx="10">
                  <c:v>93.70042674197023</c:v>
                </c:pt>
              </c:numCache>
            </c:numRef>
          </c:val>
          <c:smooth val="0"/>
        </c:ser>
        <c:ser>
          <c:idx val="5"/>
          <c:order val="1"/>
          <c:tx>
            <c:v>Congressional Hearings</c:v>
          </c:tx>
          <c:spPr>
            <a:ln>
              <a:solidFill>
                <a:sysClr val="windowText" lastClr="000000"/>
              </a:solidFill>
            </a:ln>
          </c:spPr>
          <c:marker>
            <c:symbol val="triangle"/>
            <c:size val="9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Laws!$D$11:$D$21</c:f>
              <c:numCache>
                <c:formatCode>0.00</c:formatCode>
                <c:ptCount val="11"/>
                <c:pt idx="0">
                  <c:v>7.004903082859134</c:v>
                </c:pt>
                <c:pt idx="1">
                  <c:v>8.523764115592282</c:v>
                </c:pt>
                <c:pt idx="2">
                  <c:v>10.3569967935951</c:v>
                </c:pt>
                <c:pt idx="3">
                  <c:v>12.56263790883934</c:v>
                </c:pt>
                <c:pt idx="4">
                  <c:v>15.20620021310283</c:v>
                </c:pt>
                <c:pt idx="5">
                  <c:v>18.36013244015284</c:v>
                </c:pt>
                <c:pt idx="6">
                  <c:v>22.1024424364966</c:v>
                </c:pt>
                <c:pt idx="7">
                  <c:v>26.51418389088584</c:v>
                </c:pt>
                <c:pt idx="8">
                  <c:v>31.67550914884085</c:v>
                </c:pt>
                <c:pt idx="9">
                  <c:v>37.66006408754546</c:v>
                </c:pt>
                <c:pt idx="10">
                  <c:v>44.52768303882402</c:v>
                </c:pt>
              </c:numCache>
            </c:numRef>
          </c:val>
          <c:smooth val="0"/>
        </c:ser>
        <c:ser>
          <c:idx val="4"/>
          <c:order val="2"/>
          <c:tx>
            <c:v>Executive Orders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ExecOrders!$D$11:$D$21</c:f>
              <c:numCache>
                <c:formatCode>0.00</c:formatCode>
                <c:ptCount val="11"/>
                <c:pt idx="0">
                  <c:v>8.738523350106536</c:v>
                </c:pt>
                <c:pt idx="1">
                  <c:v>9.336524274028803</c:v>
                </c:pt>
                <c:pt idx="2">
                  <c:v>9.97364414263202</c:v>
                </c:pt>
                <c:pt idx="3">
                  <c:v>10.65218849006416</c:v>
                </c:pt>
                <c:pt idx="4">
                  <c:v>11.37456327030758</c:v>
                </c:pt>
                <c:pt idx="5">
                  <c:v>12.14327411417273</c:v>
                </c:pt>
                <c:pt idx="6">
                  <c:v>12.96092467623237</c:v>
                </c:pt>
                <c:pt idx="7">
                  <c:v>13.83021393923861</c:v>
                </c:pt>
                <c:pt idx="8">
                  <c:v>14.75393233439284</c:v>
                </c:pt>
                <c:pt idx="9">
                  <c:v>15.73495652755464</c:v>
                </c:pt>
                <c:pt idx="10">
                  <c:v>16.77624271450954</c:v>
                </c:pt>
              </c:numCache>
            </c:numRef>
          </c:val>
          <c:smooth val="0"/>
        </c:ser>
        <c:ser>
          <c:idx val="3"/>
          <c:order val="3"/>
          <c:tx>
            <c:v>Public Concern</c:v>
          </c:tx>
          <c:spPr>
            <a:ln>
              <a:solidFill>
                <a:sysClr val="windowText" lastClr="000000"/>
              </a:solidFill>
            </a:ln>
          </c:spPr>
          <c:marker>
            <c:symbol val="diamond"/>
            <c:size val="9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MIP!$D$11:$D$21</c:f>
              <c:numCache>
                <c:formatCode>0.00</c:formatCode>
                <c:ptCount val="11"/>
                <c:pt idx="0">
                  <c:v>7.670964350393008</c:v>
                </c:pt>
                <c:pt idx="1">
                  <c:v>8.80511465644322</c:v>
                </c:pt>
                <c:pt idx="2">
                  <c:v>10.09949916753972</c:v>
                </c:pt>
                <c:pt idx="3">
                  <c:v>11.57442638072756</c:v>
                </c:pt>
                <c:pt idx="4">
                  <c:v>13.25205930832219</c:v>
                </c:pt>
                <c:pt idx="5">
                  <c:v>15.15635835319396</c:v>
                </c:pt>
                <c:pt idx="6">
                  <c:v>17.31293726359119</c:v>
                </c:pt>
                <c:pt idx="7">
                  <c:v>19.7488077323672</c:v>
                </c:pt>
                <c:pt idx="8">
                  <c:v>22.49198620028372</c:v>
                </c:pt>
                <c:pt idx="9">
                  <c:v>25.57093614934318</c:v>
                </c:pt>
                <c:pt idx="10">
                  <c:v>29.01382163168217</c:v>
                </c:pt>
              </c:numCache>
            </c:numRef>
          </c:val>
          <c:smooth val="0"/>
        </c:ser>
        <c:ser>
          <c:idx val="2"/>
          <c:order val="4"/>
          <c:tx>
            <c:v>Diversity of Discussion</c:v>
          </c:tx>
          <c:spPr>
            <a:ln>
              <a:solidFill>
                <a:sysClr val="windowText" lastClr="000000"/>
              </a:solidFill>
            </a:ln>
          </c:spPr>
          <c:marker>
            <c:symbol val="x"/>
            <c:size val="8"/>
            <c:spPr>
              <a:solidFill>
                <a:schemeClr val="bg1">
                  <a:lumMod val="65000"/>
                </a:schemeClr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'Data for Figure5.4, Entropy'!$D$11:$D$21</c:f>
              <c:numCache>
                <c:formatCode>0.00</c:formatCode>
                <c:ptCount val="11"/>
                <c:pt idx="0">
                  <c:v>6.313584554133358</c:v>
                </c:pt>
                <c:pt idx="1">
                  <c:v>6.805232478081493</c:v>
                </c:pt>
                <c:pt idx="2">
                  <c:v>7.333937929415982</c:v>
                </c:pt>
                <c:pt idx="3">
                  <c:v>7.902296612019854</c:v>
                </c:pt>
                <c:pt idx="4">
                  <c:v>8.513054420937168</c:v>
                </c:pt>
                <c:pt idx="5">
                  <c:v>9.169110978128434</c:v>
                </c:pt>
                <c:pt idx="6">
                  <c:v>9.873522307598367</c:v>
                </c:pt>
                <c:pt idx="7">
                  <c:v>10.62950245262027</c:v>
                </c:pt>
                <c:pt idx="8">
                  <c:v>11.44042381393587</c:v>
                </c:pt>
                <c:pt idx="9">
                  <c:v>12.30981596327996</c:v>
                </c:pt>
                <c:pt idx="10">
                  <c:v>13.24136266191341</c:v>
                </c:pt>
              </c:numCache>
            </c:numRef>
          </c:val>
          <c:smooth val="0"/>
        </c:ser>
        <c:ser>
          <c:idx val="0"/>
          <c:order val="5"/>
          <c:tx>
            <c:v>Front-Page Congestion</c:v>
          </c:tx>
          <c:spPr>
            <a:ln>
              <a:solidFill>
                <a:sysClr val="windowText" lastClr="000000"/>
              </a:solidFill>
            </a:ln>
          </c:spPr>
          <c:marker>
            <c:symbol val="star"/>
            <c:size val="8"/>
            <c:spPr>
              <a:noFill/>
              <a:ln w="19050">
                <a:solidFill>
                  <a:sysClr val="windowText" lastClr="000000"/>
                </a:solidFill>
              </a:ln>
            </c:spPr>
          </c:marker>
          <c:val>
            <c:numRef>
              <c:f>Congestion!$D$11:$D$21</c:f>
              <c:numCache>
                <c:formatCode>0.00</c:formatCode>
                <c:ptCount val="11"/>
                <c:pt idx="0">
                  <c:v>11.62713768850979</c:v>
                </c:pt>
                <c:pt idx="1">
                  <c:v>10.59831861142905</c:v>
                </c:pt>
                <c:pt idx="2">
                  <c:v>9.656598373353487</c:v>
                </c:pt>
                <c:pt idx="3">
                  <c:v>8.795275606577315</c:v>
                </c:pt>
                <c:pt idx="4">
                  <c:v>8.008048575689723</c:v>
                </c:pt>
                <c:pt idx="5">
                  <c:v>7.289012347828464</c:v>
                </c:pt>
                <c:pt idx="6">
                  <c:v>6.632651326215281</c:v>
                </c:pt>
                <c:pt idx="7">
                  <c:v>6.033828182405084</c:v>
                </c:pt>
                <c:pt idx="8">
                  <c:v>5.487770076533742</c:v>
                </c:pt>
                <c:pt idx="9">
                  <c:v>4.990052919358328</c:v>
                </c:pt>
                <c:pt idx="10">
                  <c:v>4.536584306789884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1632648"/>
        <c:axId val="-2133851304"/>
      </c:lineChart>
      <c:catAx>
        <c:axId val="-2131632648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-2133851304"/>
        <c:crossesAt val="-6.0"/>
        <c:auto val="1"/>
        <c:lblAlgn val="ctr"/>
        <c:lblOffset val="100"/>
        <c:noMultiLvlLbl val="0"/>
      </c:catAx>
      <c:valAx>
        <c:axId val="-2133851304"/>
        <c:scaling>
          <c:orientation val="minMax"/>
          <c:max val="32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Predicted Front-Page Stories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-21316326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="0">
          <a:latin typeface="Helvetica"/>
          <a:cs typeface="Helvetica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L.logitstories!$A$11:$A$16</c:f>
              <c:numCache>
                <c:formatCode>General_)</c:formatCode>
                <c:ptCount val="6"/>
                <c:pt idx="0">
                  <c:v>-9.210240000000001</c:v>
                </c:pt>
                <c:pt idx="1">
                  <c:v>-8.234743290000001</c:v>
                </c:pt>
                <c:pt idx="2">
                  <c:v>-7.25924658</c:v>
                </c:pt>
                <c:pt idx="3">
                  <c:v>-6.283749870000001</c:v>
                </c:pt>
                <c:pt idx="4">
                  <c:v>-5.308253160000001</c:v>
                </c:pt>
                <c:pt idx="5">
                  <c:v>-4.332756450000001</c:v>
                </c:pt>
              </c:numCache>
            </c:numRef>
          </c:cat>
          <c:val>
            <c:numRef>
              <c:f>L.logitstories!$B$11:$B$17</c:f>
              <c:numCache>
                <c:formatCode>0.00</c:formatCode>
                <c:ptCount val="7"/>
                <c:pt idx="0">
                  <c:v>-7.06790452599556</c:v>
                </c:pt>
                <c:pt idx="1">
                  <c:v>-6.40219202599556</c:v>
                </c:pt>
                <c:pt idx="2">
                  <c:v>-5.73647952599556</c:v>
                </c:pt>
                <c:pt idx="3">
                  <c:v>-5.07076702599556</c:v>
                </c:pt>
                <c:pt idx="4">
                  <c:v>-4.405054525995561</c:v>
                </c:pt>
                <c:pt idx="5">
                  <c:v>-3.739342025995559</c:v>
                </c:pt>
                <c:pt idx="6">
                  <c:v>-3.07362952599556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1193784"/>
        <c:axId val="-2131659432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L.logitstories!$A$11:$A$16</c:f>
              <c:numCache>
                <c:formatCode>General_)</c:formatCode>
                <c:ptCount val="6"/>
                <c:pt idx="0">
                  <c:v>-9.210240000000001</c:v>
                </c:pt>
                <c:pt idx="1">
                  <c:v>-8.234743290000001</c:v>
                </c:pt>
                <c:pt idx="2">
                  <c:v>-7.25924658</c:v>
                </c:pt>
                <c:pt idx="3">
                  <c:v>-6.283749870000001</c:v>
                </c:pt>
                <c:pt idx="4">
                  <c:v>-5.308253160000001</c:v>
                </c:pt>
                <c:pt idx="5">
                  <c:v>-4.332756450000001</c:v>
                </c:pt>
              </c:numCache>
            </c:numRef>
          </c:cat>
          <c:val>
            <c:numRef>
              <c:f>L.logitstories!$D$11:$D$17</c:f>
              <c:numCache>
                <c:formatCode>0.00</c:formatCode>
                <c:ptCount val="7"/>
                <c:pt idx="0">
                  <c:v>0.200053456487574</c:v>
                </c:pt>
                <c:pt idx="1">
                  <c:v>0.388966110729487</c:v>
                </c:pt>
                <c:pt idx="2">
                  <c:v>0.755696888101545</c:v>
                </c:pt>
                <c:pt idx="3">
                  <c:v>1.466033576987962</c:v>
                </c:pt>
                <c:pt idx="4">
                  <c:v>2.835985665647963</c:v>
                </c:pt>
                <c:pt idx="5">
                  <c:v>5.456196046606848</c:v>
                </c:pt>
                <c:pt idx="6">
                  <c:v>10.38892986641422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1658472"/>
        <c:axId val="-2131530888"/>
      </c:lineChart>
      <c:catAx>
        <c:axId val="-2131193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Prior Ratio of Attention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-2131659432"/>
        <c:crossesAt val="-6.0"/>
        <c:auto val="1"/>
        <c:lblAlgn val="ctr"/>
        <c:lblOffset val="100"/>
        <c:noMultiLvlLbl val="0"/>
      </c:catAx>
      <c:valAx>
        <c:axId val="-2131659432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31193784"/>
        <c:crosses val="autoZero"/>
        <c:crossBetween val="midCat"/>
      </c:valAx>
      <c:catAx>
        <c:axId val="-2131658472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-2131530888"/>
        <c:crosses val="autoZero"/>
        <c:auto val="1"/>
        <c:lblAlgn val="ctr"/>
        <c:lblOffset val="100"/>
        <c:noMultiLvlLbl val="0"/>
      </c:catAx>
      <c:valAx>
        <c:axId val="-2131530888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31658472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Congestion!$A$11:$A$21</c:f>
              <c:numCache>
                <c:formatCode>General_)</c:formatCode>
                <c:ptCount val="11"/>
                <c:pt idx="0">
                  <c:v>0.1187015</c:v>
                </c:pt>
                <c:pt idx="1">
                  <c:v>0.16172641</c:v>
                </c:pt>
                <c:pt idx="2">
                  <c:v>0.20475132</c:v>
                </c:pt>
                <c:pt idx="3">
                  <c:v>0.24777623</c:v>
                </c:pt>
                <c:pt idx="4">
                  <c:v>0.29080114</c:v>
                </c:pt>
                <c:pt idx="5">
                  <c:v>0.33382605</c:v>
                </c:pt>
                <c:pt idx="6">
                  <c:v>0.37685096</c:v>
                </c:pt>
                <c:pt idx="7">
                  <c:v>0.41987587</c:v>
                </c:pt>
                <c:pt idx="8">
                  <c:v>0.46290078</c:v>
                </c:pt>
                <c:pt idx="9">
                  <c:v>0.50592569</c:v>
                </c:pt>
                <c:pt idx="10">
                  <c:v>0.5489506</c:v>
                </c:pt>
              </c:numCache>
            </c:numRef>
          </c:cat>
          <c:val>
            <c:numRef>
              <c:f>Congestion!$B$11:$B$21</c:f>
              <c:numCache>
                <c:formatCode>0.00</c:formatCode>
                <c:ptCount val="11"/>
                <c:pt idx="0">
                  <c:v>-2.95550058172776</c:v>
                </c:pt>
                <c:pt idx="1">
                  <c:v>-3.05274229946642</c:v>
                </c:pt>
                <c:pt idx="2">
                  <c:v>-3.14998401720508</c:v>
                </c:pt>
                <c:pt idx="3">
                  <c:v>-3.24722573494374</c:v>
                </c:pt>
                <c:pt idx="4">
                  <c:v>-3.3444674526824</c:v>
                </c:pt>
                <c:pt idx="5">
                  <c:v>-3.44170917042106</c:v>
                </c:pt>
                <c:pt idx="6">
                  <c:v>-3.53895088815972</c:v>
                </c:pt>
                <c:pt idx="7">
                  <c:v>-3.63619260589838</c:v>
                </c:pt>
                <c:pt idx="8">
                  <c:v>-3.73343432363704</c:v>
                </c:pt>
                <c:pt idx="9">
                  <c:v>-3.8306760413757</c:v>
                </c:pt>
                <c:pt idx="10">
                  <c:v>-3.92791775911436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1462488"/>
        <c:axId val="-2131457320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Congestion!$A$11:$A$21</c:f>
              <c:numCache>
                <c:formatCode>General_)</c:formatCode>
                <c:ptCount val="11"/>
                <c:pt idx="0">
                  <c:v>0.1187015</c:v>
                </c:pt>
                <c:pt idx="1">
                  <c:v>0.16172641</c:v>
                </c:pt>
                <c:pt idx="2">
                  <c:v>0.20475132</c:v>
                </c:pt>
                <c:pt idx="3">
                  <c:v>0.24777623</c:v>
                </c:pt>
                <c:pt idx="4">
                  <c:v>0.29080114</c:v>
                </c:pt>
                <c:pt idx="5">
                  <c:v>0.33382605</c:v>
                </c:pt>
                <c:pt idx="6">
                  <c:v>0.37685096</c:v>
                </c:pt>
                <c:pt idx="7">
                  <c:v>0.41987587</c:v>
                </c:pt>
                <c:pt idx="8">
                  <c:v>0.46290078</c:v>
                </c:pt>
                <c:pt idx="9">
                  <c:v>0.50592569</c:v>
                </c:pt>
                <c:pt idx="10">
                  <c:v>0.5489506</c:v>
                </c:pt>
              </c:numCache>
            </c:numRef>
          </c:cat>
          <c:val>
            <c:numRef>
              <c:f>Congestion!$D$11:$D$21</c:f>
              <c:numCache>
                <c:formatCode>0.00</c:formatCode>
                <c:ptCount val="11"/>
                <c:pt idx="0">
                  <c:v>11.62713768850979</c:v>
                </c:pt>
                <c:pt idx="1">
                  <c:v>10.59831861142905</c:v>
                </c:pt>
                <c:pt idx="2">
                  <c:v>9.656598373353487</c:v>
                </c:pt>
                <c:pt idx="3">
                  <c:v>8.795275606577315</c:v>
                </c:pt>
                <c:pt idx="4">
                  <c:v>8.008048575689723</c:v>
                </c:pt>
                <c:pt idx="5">
                  <c:v>7.289012347828464</c:v>
                </c:pt>
                <c:pt idx="6">
                  <c:v>6.632651326215281</c:v>
                </c:pt>
                <c:pt idx="7">
                  <c:v>6.033828182405084</c:v>
                </c:pt>
                <c:pt idx="8">
                  <c:v>5.487770076533742</c:v>
                </c:pt>
                <c:pt idx="9">
                  <c:v>4.990052919358328</c:v>
                </c:pt>
                <c:pt idx="10">
                  <c:v>4.536584306789884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1451576"/>
        <c:axId val="-2131448440"/>
      </c:lineChart>
      <c:catAx>
        <c:axId val="-2131462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Congestion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-2131457320"/>
        <c:crossesAt val="-6.0"/>
        <c:auto val="1"/>
        <c:lblAlgn val="ctr"/>
        <c:lblOffset val="100"/>
        <c:noMultiLvlLbl val="0"/>
      </c:catAx>
      <c:valAx>
        <c:axId val="-2131457320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31462488"/>
        <c:crosses val="autoZero"/>
        <c:crossBetween val="midCat"/>
      </c:valAx>
      <c:catAx>
        <c:axId val="-2131451576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-2131448440"/>
        <c:crosses val="autoZero"/>
        <c:auto val="1"/>
        <c:lblAlgn val="ctr"/>
        <c:lblOffset val="100"/>
        <c:noMultiLvlLbl val="0"/>
      </c:catAx>
      <c:valAx>
        <c:axId val="-2131448440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31451576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'Data for Figure5.4, Entropy'!$A$11:$A$21</c:f>
              <c:numCache>
                <c:formatCode>General_)</c:formatCode>
                <c:ptCount val="11"/>
                <c:pt idx="0">
                  <c:v>0.0</c:v>
                </c:pt>
                <c:pt idx="1">
                  <c:v>0.08164659</c:v>
                </c:pt>
                <c:pt idx="2">
                  <c:v>0.16329318</c:v>
                </c:pt>
                <c:pt idx="3">
                  <c:v>0.24493977</c:v>
                </c:pt>
                <c:pt idx="4">
                  <c:v>0.32658636</c:v>
                </c:pt>
                <c:pt idx="5">
                  <c:v>0.40823295</c:v>
                </c:pt>
                <c:pt idx="6">
                  <c:v>0.48987954</c:v>
                </c:pt>
                <c:pt idx="7">
                  <c:v>0.57152613</c:v>
                </c:pt>
                <c:pt idx="8">
                  <c:v>0.65317272</c:v>
                </c:pt>
                <c:pt idx="9">
                  <c:v>0.73481931</c:v>
                </c:pt>
                <c:pt idx="10">
                  <c:v>0.8164659</c:v>
                </c:pt>
              </c:numCache>
            </c:numRef>
          </c:cat>
          <c:val>
            <c:numRef>
              <c:f>'Data for Figure5.4, Entropy'!$B$11:$B$21</c:f>
              <c:numCache>
                <c:formatCode>0.00</c:formatCode>
                <c:ptCount val="11"/>
                <c:pt idx="0">
                  <c:v>-3.589648109852641</c:v>
                </c:pt>
                <c:pt idx="1">
                  <c:v>-3.512507709459967</c:v>
                </c:pt>
                <c:pt idx="2">
                  <c:v>-3.435367309067293</c:v>
                </c:pt>
                <c:pt idx="3">
                  <c:v>-3.358226908674619</c:v>
                </c:pt>
                <c:pt idx="4">
                  <c:v>-3.281086508281944</c:v>
                </c:pt>
                <c:pt idx="5">
                  <c:v>-3.203946107889271</c:v>
                </c:pt>
                <c:pt idx="6">
                  <c:v>-3.126805707496597</c:v>
                </c:pt>
                <c:pt idx="7">
                  <c:v>-3.049665307103923</c:v>
                </c:pt>
                <c:pt idx="8">
                  <c:v>-2.972524906711249</c:v>
                </c:pt>
                <c:pt idx="9">
                  <c:v>-2.895384506318575</c:v>
                </c:pt>
                <c:pt idx="10">
                  <c:v>-2.818244105925901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1404488"/>
        <c:axId val="-2131399320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'Data for Figure5.4, Entropy'!$A$11:$A$21</c:f>
              <c:numCache>
                <c:formatCode>General_)</c:formatCode>
                <c:ptCount val="11"/>
                <c:pt idx="0">
                  <c:v>0.0</c:v>
                </c:pt>
                <c:pt idx="1">
                  <c:v>0.08164659</c:v>
                </c:pt>
                <c:pt idx="2">
                  <c:v>0.16329318</c:v>
                </c:pt>
                <c:pt idx="3">
                  <c:v>0.24493977</c:v>
                </c:pt>
                <c:pt idx="4">
                  <c:v>0.32658636</c:v>
                </c:pt>
                <c:pt idx="5">
                  <c:v>0.40823295</c:v>
                </c:pt>
                <c:pt idx="6">
                  <c:v>0.48987954</c:v>
                </c:pt>
                <c:pt idx="7">
                  <c:v>0.57152613</c:v>
                </c:pt>
                <c:pt idx="8">
                  <c:v>0.65317272</c:v>
                </c:pt>
                <c:pt idx="9">
                  <c:v>0.73481931</c:v>
                </c:pt>
                <c:pt idx="10">
                  <c:v>0.8164659</c:v>
                </c:pt>
              </c:numCache>
            </c:numRef>
          </c:cat>
          <c:val>
            <c:numRef>
              <c:f>'Data for Figure5.4, Entropy'!$D$11:$D$21</c:f>
              <c:numCache>
                <c:formatCode>0.00</c:formatCode>
                <c:ptCount val="11"/>
                <c:pt idx="0">
                  <c:v>6.313584554133358</c:v>
                </c:pt>
                <c:pt idx="1">
                  <c:v>6.805232478081493</c:v>
                </c:pt>
                <c:pt idx="2">
                  <c:v>7.333937929415982</c:v>
                </c:pt>
                <c:pt idx="3">
                  <c:v>7.902296612019854</c:v>
                </c:pt>
                <c:pt idx="4">
                  <c:v>8.513054420937168</c:v>
                </c:pt>
                <c:pt idx="5">
                  <c:v>9.169110978128434</c:v>
                </c:pt>
                <c:pt idx="6">
                  <c:v>9.873522307598367</c:v>
                </c:pt>
                <c:pt idx="7">
                  <c:v>10.62950245262027</c:v>
                </c:pt>
                <c:pt idx="8">
                  <c:v>11.44042381393587</c:v>
                </c:pt>
                <c:pt idx="9">
                  <c:v>12.30981596327996</c:v>
                </c:pt>
                <c:pt idx="10">
                  <c:v>13.24136266191341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1393576"/>
        <c:axId val="-2131390440"/>
      </c:lineChart>
      <c:catAx>
        <c:axId val="-2131404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-2131399320"/>
        <c:crossesAt val="-6.0"/>
        <c:auto val="1"/>
        <c:lblAlgn val="ctr"/>
        <c:lblOffset val="100"/>
        <c:noMultiLvlLbl val="0"/>
      </c:catAx>
      <c:valAx>
        <c:axId val="-2131399320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31404488"/>
        <c:crosses val="autoZero"/>
        <c:crossBetween val="midCat"/>
      </c:valAx>
      <c:catAx>
        <c:axId val="-2131393576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-2131390440"/>
        <c:crosses val="autoZero"/>
        <c:auto val="1"/>
        <c:lblAlgn val="ctr"/>
        <c:lblOffset val="100"/>
        <c:noMultiLvlLbl val="0"/>
      </c:catAx>
      <c:valAx>
        <c:axId val="-2131390440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31393576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Congestion!$A$11:$A$21</c:f>
              <c:numCache>
                <c:formatCode>General_)</c:formatCode>
                <c:ptCount val="11"/>
                <c:pt idx="0">
                  <c:v>0.1187015</c:v>
                </c:pt>
                <c:pt idx="1">
                  <c:v>0.16172641</c:v>
                </c:pt>
                <c:pt idx="2">
                  <c:v>0.20475132</c:v>
                </c:pt>
                <c:pt idx="3">
                  <c:v>0.24777623</c:v>
                </c:pt>
                <c:pt idx="4">
                  <c:v>0.29080114</c:v>
                </c:pt>
                <c:pt idx="5">
                  <c:v>0.33382605</c:v>
                </c:pt>
                <c:pt idx="6">
                  <c:v>0.37685096</c:v>
                </c:pt>
                <c:pt idx="7">
                  <c:v>0.41987587</c:v>
                </c:pt>
                <c:pt idx="8">
                  <c:v>0.46290078</c:v>
                </c:pt>
                <c:pt idx="9">
                  <c:v>0.50592569</c:v>
                </c:pt>
                <c:pt idx="10">
                  <c:v>0.5489506</c:v>
                </c:pt>
              </c:numCache>
            </c:numRef>
          </c:cat>
          <c:val>
            <c:numRef>
              <c:f>MIP!$B$11:$B$21</c:f>
              <c:numCache>
                <c:formatCode>0.00</c:formatCode>
                <c:ptCount val="11"/>
                <c:pt idx="0">
                  <c:v>-3.388956126585161</c:v>
                </c:pt>
                <c:pt idx="1">
                  <c:v>-3.246064188607161</c:v>
                </c:pt>
                <c:pt idx="2">
                  <c:v>-3.103172250629161</c:v>
                </c:pt>
                <c:pt idx="3">
                  <c:v>-2.960280312651161</c:v>
                </c:pt>
                <c:pt idx="4">
                  <c:v>-2.817388374673161</c:v>
                </c:pt>
                <c:pt idx="5">
                  <c:v>-2.674496436695161</c:v>
                </c:pt>
                <c:pt idx="6">
                  <c:v>-2.531604498717161</c:v>
                </c:pt>
                <c:pt idx="7">
                  <c:v>-2.388712560739161</c:v>
                </c:pt>
                <c:pt idx="8">
                  <c:v>-2.245820622761161</c:v>
                </c:pt>
                <c:pt idx="9">
                  <c:v>-2.102928684783161</c:v>
                </c:pt>
                <c:pt idx="10">
                  <c:v>-1.960036746805161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1347240"/>
        <c:axId val="-2131342024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MIP!$A$11:$A$21</c:f>
              <c:numCache>
                <c:formatCode>General_)</c:formatCode>
                <c:ptCount val="11"/>
                <c:pt idx="0">
                  <c:v>0.0</c:v>
                </c:pt>
                <c:pt idx="1">
                  <c:v>0.04725275</c:v>
                </c:pt>
                <c:pt idx="2">
                  <c:v>0.0945055</c:v>
                </c:pt>
                <c:pt idx="3">
                  <c:v>0.14175825</c:v>
                </c:pt>
                <c:pt idx="4">
                  <c:v>0.189011</c:v>
                </c:pt>
                <c:pt idx="5">
                  <c:v>0.23626375</c:v>
                </c:pt>
                <c:pt idx="6">
                  <c:v>0.2835165</c:v>
                </c:pt>
                <c:pt idx="7">
                  <c:v>0.33076925</c:v>
                </c:pt>
                <c:pt idx="8">
                  <c:v>0.378022</c:v>
                </c:pt>
                <c:pt idx="9">
                  <c:v>0.42527475</c:v>
                </c:pt>
                <c:pt idx="10">
                  <c:v>0.4725275</c:v>
                </c:pt>
              </c:numCache>
            </c:numRef>
          </c:cat>
          <c:val>
            <c:numRef>
              <c:f>MIP!$D$11:$D$21</c:f>
              <c:numCache>
                <c:formatCode>0.00</c:formatCode>
                <c:ptCount val="11"/>
                <c:pt idx="0">
                  <c:v>7.670964350393008</c:v>
                </c:pt>
                <c:pt idx="1">
                  <c:v>8.80511465644322</c:v>
                </c:pt>
                <c:pt idx="2">
                  <c:v>10.09949916753972</c:v>
                </c:pt>
                <c:pt idx="3">
                  <c:v>11.57442638072756</c:v>
                </c:pt>
                <c:pt idx="4">
                  <c:v>13.25205930832219</c:v>
                </c:pt>
                <c:pt idx="5">
                  <c:v>15.15635835319396</c:v>
                </c:pt>
                <c:pt idx="6">
                  <c:v>17.31293726359119</c:v>
                </c:pt>
                <c:pt idx="7">
                  <c:v>19.7488077323672</c:v>
                </c:pt>
                <c:pt idx="8">
                  <c:v>22.49198620028372</c:v>
                </c:pt>
                <c:pt idx="9">
                  <c:v>25.57093614934318</c:v>
                </c:pt>
                <c:pt idx="10">
                  <c:v>29.01382163168217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1336312"/>
        <c:axId val="-2131333176"/>
      </c:lineChart>
      <c:catAx>
        <c:axId val="-2131347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Public Attention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-2131342024"/>
        <c:crossesAt val="-6.0"/>
        <c:auto val="1"/>
        <c:lblAlgn val="ctr"/>
        <c:lblOffset val="100"/>
        <c:noMultiLvlLbl val="0"/>
      </c:catAx>
      <c:valAx>
        <c:axId val="-2131342024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31347240"/>
        <c:crosses val="autoZero"/>
        <c:crossBetween val="midCat"/>
      </c:valAx>
      <c:catAx>
        <c:axId val="-2131336312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-2131333176"/>
        <c:crosses val="autoZero"/>
        <c:auto val="1"/>
        <c:lblAlgn val="ctr"/>
        <c:lblOffset val="100"/>
        <c:noMultiLvlLbl val="0"/>
      </c:catAx>
      <c:valAx>
        <c:axId val="-2131333176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31336312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Congestion!$A$11:$A$21</c:f>
              <c:numCache>
                <c:formatCode>General_)</c:formatCode>
                <c:ptCount val="11"/>
                <c:pt idx="0">
                  <c:v>0.1187015</c:v>
                </c:pt>
                <c:pt idx="1">
                  <c:v>0.16172641</c:v>
                </c:pt>
                <c:pt idx="2">
                  <c:v>0.20475132</c:v>
                </c:pt>
                <c:pt idx="3">
                  <c:v>0.24777623</c:v>
                </c:pt>
                <c:pt idx="4">
                  <c:v>0.29080114</c:v>
                </c:pt>
                <c:pt idx="5">
                  <c:v>0.33382605</c:v>
                </c:pt>
                <c:pt idx="6">
                  <c:v>0.37685096</c:v>
                </c:pt>
                <c:pt idx="7">
                  <c:v>0.41987587</c:v>
                </c:pt>
                <c:pt idx="8">
                  <c:v>0.46290078</c:v>
                </c:pt>
                <c:pt idx="9">
                  <c:v>0.50592569</c:v>
                </c:pt>
                <c:pt idx="10">
                  <c:v>0.5489506</c:v>
                </c:pt>
              </c:numCache>
            </c:numRef>
          </c:cat>
          <c:val>
            <c:numRef>
              <c:f>FIG_Congestion!$B$11:$B$21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1290664"/>
        <c:axId val="-2131285464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FIG_Congestion!$A$11:$A$21</c:f>
            </c:multiLvlStrRef>
          </c:cat>
          <c:val>
            <c:numRef>
              <c:f>FIG_Congestion!$D$11:$D$21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1279720"/>
        <c:axId val="-2131276584"/>
      </c:lineChart>
      <c:catAx>
        <c:axId val="-2131290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Presidential Attention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-2131285464"/>
        <c:crossesAt val="-6.0"/>
        <c:auto val="1"/>
        <c:lblAlgn val="ctr"/>
        <c:lblOffset val="100"/>
        <c:noMultiLvlLbl val="0"/>
      </c:catAx>
      <c:valAx>
        <c:axId val="-2131285464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161705255420801"/>
              <c:y val="0.16910502272193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-2131290664"/>
        <c:crosses val="autoZero"/>
        <c:crossBetween val="midCat"/>
      </c:valAx>
      <c:catAx>
        <c:axId val="-2131279720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-2131276584"/>
        <c:crosses val="autoZero"/>
        <c:auto val="1"/>
        <c:lblAlgn val="ctr"/>
        <c:lblOffset val="100"/>
        <c:noMultiLvlLbl val="0"/>
      </c:catAx>
      <c:valAx>
        <c:axId val="-2131276584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31279720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Predicted Log Odds Ratio (left)</c:v>
          </c:tx>
          <c:spPr>
            <a:ln w="2857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Congestion!$A$11:$A$21</c:f>
              <c:numCache>
                <c:formatCode>General_)</c:formatCode>
                <c:ptCount val="11"/>
                <c:pt idx="0">
                  <c:v>0.1187015</c:v>
                </c:pt>
                <c:pt idx="1">
                  <c:v>0.16172641</c:v>
                </c:pt>
                <c:pt idx="2">
                  <c:v>0.20475132</c:v>
                </c:pt>
                <c:pt idx="3">
                  <c:v>0.24777623</c:v>
                </c:pt>
                <c:pt idx="4">
                  <c:v>0.29080114</c:v>
                </c:pt>
                <c:pt idx="5">
                  <c:v>0.33382605</c:v>
                </c:pt>
                <c:pt idx="6">
                  <c:v>0.37685096</c:v>
                </c:pt>
                <c:pt idx="7">
                  <c:v>0.41987587</c:v>
                </c:pt>
                <c:pt idx="8">
                  <c:v>0.46290078</c:v>
                </c:pt>
                <c:pt idx="9">
                  <c:v>0.50592569</c:v>
                </c:pt>
                <c:pt idx="10">
                  <c:v>0.5489506</c:v>
                </c:pt>
              </c:numCache>
            </c:numRef>
          </c:cat>
          <c:val>
            <c:numRef>
              <c:f>ExecOrders!$B$11:$B$21</c:f>
              <c:numCache>
                <c:formatCode>0.00</c:formatCode>
                <c:ptCount val="11"/>
                <c:pt idx="0">
                  <c:v>-3.253950084501721</c:v>
                </c:pt>
                <c:pt idx="1">
                  <c:v>-3.185110794501721</c:v>
                </c:pt>
                <c:pt idx="2">
                  <c:v>-3.116271504501721</c:v>
                </c:pt>
                <c:pt idx="3">
                  <c:v>-3.047432214501721</c:v>
                </c:pt>
                <c:pt idx="4">
                  <c:v>-2.978592924501721</c:v>
                </c:pt>
                <c:pt idx="5">
                  <c:v>-2.909753634501721</c:v>
                </c:pt>
                <c:pt idx="6">
                  <c:v>-2.840914344501721</c:v>
                </c:pt>
                <c:pt idx="7">
                  <c:v>-2.772075054501721</c:v>
                </c:pt>
                <c:pt idx="8">
                  <c:v>-2.703235764501721</c:v>
                </c:pt>
                <c:pt idx="9">
                  <c:v>-2.634396474501721</c:v>
                </c:pt>
                <c:pt idx="10">
                  <c:v>-2.565557184501721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3829320"/>
        <c:axId val="-2131540424"/>
      </c:lineChart>
      <c:lineChart>
        <c:grouping val="standard"/>
        <c:varyColors val="0"/>
        <c:ser>
          <c:idx val="1"/>
          <c:order val="1"/>
          <c:tx>
            <c:v>Predicted Front-Page Stories (right)</c:v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ExecOrders!$A$11:$A$21</c:f>
              <c:numCache>
                <c:formatCode>General_)</c:formatCode>
                <c:ptCount val="1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</c:numCache>
            </c:numRef>
          </c:cat>
          <c:val>
            <c:numRef>
              <c:f>ExecOrders!$D$11:$D$21</c:f>
              <c:numCache>
                <c:formatCode>0.00</c:formatCode>
                <c:ptCount val="11"/>
                <c:pt idx="0">
                  <c:v>8.738523350106536</c:v>
                </c:pt>
                <c:pt idx="1">
                  <c:v>9.336524274028803</c:v>
                </c:pt>
                <c:pt idx="2">
                  <c:v>9.97364414263202</c:v>
                </c:pt>
                <c:pt idx="3">
                  <c:v>10.65218849006416</c:v>
                </c:pt>
                <c:pt idx="4">
                  <c:v>11.37456327030758</c:v>
                </c:pt>
                <c:pt idx="5">
                  <c:v>12.14327411417273</c:v>
                </c:pt>
                <c:pt idx="6">
                  <c:v>12.96092467623237</c:v>
                </c:pt>
                <c:pt idx="7">
                  <c:v>13.83021393923861</c:v>
                </c:pt>
                <c:pt idx="8">
                  <c:v>14.75393233439284</c:v>
                </c:pt>
                <c:pt idx="9">
                  <c:v>15.73495652755464</c:v>
                </c:pt>
                <c:pt idx="10">
                  <c:v>16.77624271450954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1701048"/>
        <c:axId val="-2131678952"/>
      </c:lineChart>
      <c:catAx>
        <c:axId val="-2133829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Congressional Attention</a:t>
                </a:r>
              </a:p>
            </c:rich>
          </c:tx>
          <c:overlay val="0"/>
        </c:title>
        <c:numFmt formatCode="General_)" sourceLinked="1"/>
        <c:majorTickMark val="out"/>
        <c:minorTickMark val="none"/>
        <c:tickLblPos val="nextTo"/>
        <c:crossAx val="-2131540424"/>
        <c:crossesAt val="-6.0"/>
        <c:auto val="1"/>
        <c:lblAlgn val="ctr"/>
        <c:lblOffset val="100"/>
        <c:noMultiLvlLbl val="0"/>
      </c:catAx>
      <c:valAx>
        <c:axId val="-2131540424"/>
        <c:scaling>
          <c:orientation val="minMax"/>
          <c:max val="0.0"/>
          <c:min val="-6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Ratio of Front-Page Attention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33829320"/>
        <c:crosses val="autoZero"/>
        <c:crossBetween val="midCat"/>
      </c:valAx>
      <c:catAx>
        <c:axId val="-2131701048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-2131678952"/>
        <c:crosses val="autoZero"/>
        <c:auto val="1"/>
        <c:lblAlgn val="ctr"/>
        <c:lblOffset val="100"/>
        <c:noMultiLvlLbl val="0"/>
      </c:catAx>
      <c:valAx>
        <c:axId val="-2131678952"/>
        <c:scaling>
          <c:orientation val="minMax"/>
          <c:max val="4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Stories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-2131701048"/>
        <c:crosses val="max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4071" cy="5821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/>
  </sheetViews>
  <sheetFormatPr baseColWidth="10" defaultRowHeight="12" x14ac:dyDescent="0"/>
  <cols>
    <col min="1" max="1" width="15.6640625" customWidth="1"/>
  </cols>
  <sheetData>
    <row r="1" spans="1:17" s="44" customFormat="1" ht="15">
      <c r="A1" s="46" t="s">
        <v>94</v>
      </c>
      <c r="B1" s="47" t="s">
        <v>103</v>
      </c>
      <c r="C1" s="47"/>
      <c r="D1" s="47"/>
      <c r="E1" s="47"/>
      <c r="F1" s="47"/>
      <c r="G1" s="48"/>
      <c r="H1" s="48"/>
      <c r="I1" s="48"/>
      <c r="J1" s="49"/>
      <c r="K1" s="50"/>
      <c r="L1" s="50"/>
      <c r="M1" s="51"/>
      <c r="N1" s="51"/>
      <c r="O1" s="51"/>
      <c r="P1" s="51"/>
      <c r="Q1" s="52"/>
    </row>
    <row r="2" spans="1:17" s="44" customFormat="1" ht="15">
      <c r="A2" s="53" t="s">
        <v>95</v>
      </c>
      <c r="B2" s="54" t="s">
        <v>111</v>
      </c>
      <c r="C2" s="54"/>
      <c r="D2" s="55"/>
      <c r="E2" s="55"/>
      <c r="F2" s="55"/>
      <c r="G2" s="55"/>
      <c r="H2" s="55"/>
      <c r="I2" s="55"/>
      <c r="J2" s="56"/>
      <c r="K2" s="51"/>
      <c r="L2" s="51"/>
      <c r="M2" s="51"/>
      <c r="N2" s="51"/>
      <c r="O2" s="51"/>
      <c r="P2" s="51"/>
      <c r="Q2" s="52"/>
    </row>
    <row r="3" spans="1:17" s="44" customFormat="1" ht="15">
      <c r="A3" s="53" t="s">
        <v>96</v>
      </c>
      <c r="B3" s="54" t="s">
        <v>108</v>
      </c>
      <c r="C3" s="54"/>
      <c r="D3" s="54"/>
      <c r="E3" s="55"/>
      <c r="F3" s="55"/>
      <c r="G3" s="55"/>
      <c r="H3" s="55"/>
      <c r="I3" s="55"/>
      <c r="J3" s="56"/>
      <c r="K3" s="51"/>
      <c r="L3" s="51"/>
      <c r="M3" s="51"/>
      <c r="N3" s="51"/>
      <c r="O3" s="51"/>
      <c r="P3" s="51"/>
      <c r="Q3" s="52"/>
    </row>
    <row r="4" spans="1:17" s="44" customFormat="1" ht="46" customHeight="1">
      <c r="A4" s="65" t="s">
        <v>97</v>
      </c>
      <c r="B4" s="66" t="s">
        <v>112</v>
      </c>
      <c r="C4" s="66"/>
      <c r="D4" s="66"/>
      <c r="E4" s="66"/>
      <c r="F4" s="66"/>
      <c r="G4" s="66"/>
      <c r="H4" s="66"/>
      <c r="I4" s="66"/>
      <c r="J4" s="67"/>
      <c r="K4" s="51"/>
      <c r="L4" s="51"/>
      <c r="M4" s="51"/>
      <c r="N4" s="51"/>
      <c r="O4" s="51"/>
      <c r="P4" s="51"/>
      <c r="Q4" s="52"/>
    </row>
    <row r="5" spans="1:17" s="44" customFormat="1" ht="15">
      <c r="A5" s="53"/>
      <c r="B5" s="54" t="s">
        <v>98</v>
      </c>
      <c r="C5" s="54"/>
      <c r="D5" s="55"/>
      <c r="E5" s="55"/>
      <c r="F5" s="55"/>
      <c r="G5" s="55"/>
      <c r="H5" s="55"/>
      <c r="I5" s="55"/>
      <c r="J5" s="56"/>
      <c r="K5" s="51"/>
      <c r="L5" s="51"/>
      <c r="M5" s="51"/>
      <c r="N5" s="51"/>
      <c r="O5" s="51"/>
      <c r="P5" s="51"/>
      <c r="Q5" s="52"/>
    </row>
    <row r="6" spans="1:17" s="44" customFormat="1" ht="15">
      <c r="A6" s="53"/>
      <c r="B6" s="54"/>
      <c r="C6" s="64"/>
      <c r="D6" s="55"/>
      <c r="E6" s="55"/>
      <c r="F6" s="55"/>
      <c r="G6" s="55"/>
      <c r="H6" s="55"/>
      <c r="I6" s="55"/>
      <c r="J6" s="56"/>
      <c r="K6" s="51"/>
      <c r="L6" s="51"/>
      <c r="M6" s="51"/>
      <c r="N6" s="51"/>
      <c r="O6" s="51"/>
      <c r="P6" s="51"/>
      <c r="Q6" s="52"/>
    </row>
    <row r="7" spans="1:17" s="44" customFormat="1" ht="15">
      <c r="A7" s="53"/>
      <c r="B7" s="54"/>
      <c r="C7" s="54"/>
      <c r="D7" s="55"/>
      <c r="E7" s="55"/>
      <c r="F7" s="55"/>
      <c r="G7" s="55"/>
      <c r="H7" s="55"/>
      <c r="I7" s="55"/>
      <c r="J7" s="56"/>
      <c r="K7" s="51"/>
      <c r="L7" s="51"/>
      <c r="M7" s="51"/>
      <c r="N7" s="51"/>
      <c r="O7" s="51"/>
      <c r="P7" s="51"/>
      <c r="Q7" s="52"/>
    </row>
    <row r="8" spans="1:17" s="44" customFormat="1" ht="16" thickBot="1">
      <c r="A8" s="57"/>
      <c r="B8" s="58"/>
      <c r="C8" s="58"/>
      <c r="D8" s="59"/>
      <c r="E8" s="59"/>
      <c r="F8" s="59"/>
      <c r="G8" s="59"/>
      <c r="H8" s="59"/>
      <c r="I8" s="59"/>
      <c r="J8" s="60"/>
      <c r="K8" s="51"/>
      <c r="L8" s="51"/>
      <c r="M8" s="51"/>
      <c r="N8" s="51"/>
      <c r="O8" s="51"/>
      <c r="P8" s="51"/>
      <c r="Q8" s="52"/>
    </row>
    <row r="9" spans="1:17">
      <c r="A9" s="61"/>
    </row>
    <row r="10" spans="1:17" ht="15">
      <c r="A10" s="62" t="s">
        <v>99</v>
      </c>
    </row>
    <row r="11" spans="1:17" ht="15">
      <c r="A11" s="62"/>
    </row>
    <row r="12" spans="1:17" ht="15">
      <c r="A12" s="62" t="s">
        <v>104</v>
      </c>
    </row>
    <row r="13" spans="1:17" ht="15">
      <c r="A13" s="63" t="s">
        <v>100</v>
      </c>
    </row>
    <row r="14" spans="1:17" ht="15">
      <c r="B14" s="63" t="s">
        <v>105</v>
      </c>
    </row>
    <row r="15" spans="1:17" ht="15">
      <c r="A15" s="63" t="s">
        <v>106</v>
      </c>
    </row>
    <row r="16" spans="1:17" ht="15">
      <c r="A16" s="63" t="s">
        <v>101</v>
      </c>
    </row>
    <row r="17" spans="1:1" ht="15">
      <c r="A17" s="63" t="s">
        <v>107</v>
      </c>
    </row>
    <row r="18" spans="1:1" ht="15">
      <c r="A18" s="63" t="s">
        <v>110</v>
      </c>
    </row>
    <row r="19" spans="1:1" ht="15">
      <c r="A19" s="63" t="s">
        <v>102</v>
      </c>
    </row>
  </sheetData>
  <mergeCells count="1">
    <mergeCell ref="B4:J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/>
  <dimension ref="A1:CR65"/>
  <sheetViews>
    <sheetView zoomScale="150" zoomScaleNormal="150" zoomScalePageLayoutView="150" workbookViewId="0"/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16384" width="9.6640625" style="3"/>
  </cols>
  <sheetData>
    <row r="1" spans="1:96">
      <c r="A1" s="1" t="s">
        <v>32</v>
      </c>
      <c r="B1" s="14" t="s">
        <v>109</v>
      </c>
    </row>
    <row r="3" spans="1:96">
      <c r="F3" s="37" t="s">
        <v>88</v>
      </c>
      <c r="G3" s="38"/>
      <c r="H3" s="38"/>
      <c r="I3" s="38"/>
      <c r="J3" s="38"/>
      <c r="K3" s="38"/>
      <c r="L3" s="38"/>
    </row>
    <row r="4" spans="1:96">
      <c r="A4" s="3" t="s">
        <v>31</v>
      </c>
      <c r="F4" s="3" t="s">
        <v>81</v>
      </c>
      <c r="G4" s="44">
        <v>396</v>
      </c>
      <c r="H4" s="44">
        <v>-3.2083080000000002</v>
      </c>
      <c r="I4" s="44">
        <v>2.5525500000000001</v>
      </c>
      <c r="J4" s="44">
        <v>-9.2102400000000006</v>
      </c>
      <c r="K4" s="44">
        <v>0.54472710000000002</v>
      </c>
      <c r="L4" s="19"/>
      <c r="N4" s="1" t="s">
        <v>11</v>
      </c>
      <c r="T4" s="1" t="s">
        <v>16</v>
      </c>
      <c r="Z4" s="1" t="s">
        <v>16</v>
      </c>
      <c r="AF4" s="1" t="s">
        <v>16</v>
      </c>
      <c r="AL4" s="1" t="s">
        <v>16</v>
      </c>
      <c r="AR4" s="1" t="s">
        <v>16</v>
      </c>
      <c r="AX4" s="1" t="s">
        <v>16</v>
      </c>
      <c r="BD4" s="1" t="s">
        <v>16</v>
      </c>
      <c r="BJ4" s="1" t="s">
        <v>16</v>
      </c>
      <c r="BP4" s="1" t="s">
        <v>16</v>
      </c>
      <c r="BV4" s="1" t="s">
        <v>16</v>
      </c>
      <c r="CB4" s="1" t="s">
        <v>16</v>
      </c>
      <c r="CH4" s="1" t="s">
        <v>16</v>
      </c>
      <c r="CN4" s="1" t="s">
        <v>16</v>
      </c>
    </row>
    <row r="5" spans="1:96">
      <c r="A5" s="3" t="s">
        <v>34</v>
      </c>
      <c r="B5" s="12" t="s">
        <v>41</v>
      </c>
      <c r="C5" s="13" t="s">
        <v>39</v>
      </c>
      <c r="D5" s="12" t="s">
        <v>38</v>
      </c>
      <c r="F5" s="35" t="s">
        <v>18</v>
      </c>
      <c r="G5" s="35" t="s">
        <v>19</v>
      </c>
      <c r="H5" s="36" t="s">
        <v>20</v>
      </c>
      <c r="I5" s="36" t="s">
        <v>21</v>
      </c>
      <c r="J5" s="36" t="s">
        <v>22</v>
      </c>
      <c r="K5" s="36" t="s">
        <v>23</v>
      </c>
      <c r="L5" s="36"/>
      <c r="T5" s="1" t="s">
        <v>15</v>
      </c>
      <c r="Z5" s="1" t="s">
        <v>17</v>
      </c>
      <c r="AF5" s="1">
        <f>$A$11</f>
        <v>0</v>
      </c>
      <c r="AL5" s="1">
        <f>$A$12</f>
        <v>8.1646589999999991E-2</v>
      </c>
      <c r="AR5" s="1">
        <f>$A$13</f>
        <v>0.16329317999999998</v>
      </c>
      <c r="AX5" s="1">
        <f>$A$14</f>
        <v>0.24493976999999997</v>
      </c>
      <c r="BD5" s="1">
        <f>$A$15</f>
        <v>0.32658635999999996</v>
      </c>
      <c r="BJ5" s="1">
        <f>$A$16</f>
        <v>0.40823294999999993</v>
      </c>
      <c r="BP5" s="1">
        <f>$A$17</f>
        <v>0.48987953999999989</v>
      </c>
      <c r="BV5" s="1">
        <f>$A$18</f>
        <v>0.57152612999999985</v>
      </c>
      <c r="CB5" s="1">
        <f>$A$19</f>
        <v>0.65317271999999982</v>
      </c>
      <c r="CH5" s="1">
        <f>$A$20</f>
        <v>0.73481930999999978</v>
      </c>
      <c r="CN5" s="1">
        <f>$A$21</f>
        <v>0.81646589999999997</v>
      </c>
    </row>
    <row r="6" spans="1:96">
      <c r="A6" s="3" t="s">
        <v>44</v>
      </c>
      <c r="B6" s="12">
        <f>R19</f>
        <v>-3.2086466723955609</v>
      </c>
      <c r="C6" s="13">
        <f>R21</f>
        <v>3.8841626658578529E-2</v>
      </c>
      <c r="D6" s="12">
        <f>R24</f>
        <v>9.1277822647659548</v>
      </c>
      <c r="F6" s="35" t="s">
        <v>57</v>
      </c>
      <c r="G6" s="44">
        <v>393</v>
      </c>
      <c r="H6" s="44">
        <v>-3.2028159999999999</v>
      </c>
      <c r="I6" s="44">
        <v>2.5405720000000001</v>
      </c>
      <c r="J6" s="44">
        <v>-9.2102400000000006</v>
      </c>
      <c r="K6" s="44">
        <v>0.54472710000000002</v>
      </c>
      <c r="L6" s="36"/>
    </row>
    <row r="7" spans="1:96">
      <c r="E7" s="3" t="s">
        <v>10</v>
      </c>
      <c r="F7" s="35" t="s">
        <v>82</v>
      </c>
      <c r="G7" s="44">
        <v>396</v>
      </c>
      <c r="H7" s="44">
        <v>0.23070679999999999</v>
      </c>
      <c r="I7" s="44">
        <v>7.0582900000000004E-2</v>
      </c>
      <c r="J7" s="44">
        <v>0.1187015</v>
      </c>
      <c r="K7" s="44">
        <v>0.54895059999999996</v>
      </c>
      <c r="L7" s="36"/>
      <c r="N7" s="4" t="s">
        <v>0</v>
      </c>
      <c r="O7" s="2" t="s">
        <v>1</v>
      </c>
      <c r="P7" s="2" t="s">
        <v>2</v>
      </c>
      <c r="Q7" s="2" t="s">
        <v>40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40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40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40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40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40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40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40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40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40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40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40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40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40</v>
      </c>
      <c r="CR7" s="2" t="s">
        <v>14</v>
      </c>
    </row>
    <row r="8" spans="1:96">
      <c r="A8" s="3" t="s">
        <v>62</v>
      </c>
      <c r="B8" s="12">
        <f>X19</f>
        <v>-2.9753807040817808</v>
      </c>
      <c r="C8" s="13">
        <f>X21</f>
        <v>4.8550565308518562E-2</v>
      </c>
      <c r="D8" s="12">
        <f>X24</f>
        <v>11.409382847501861</v>
      </c>
      <c r="E8" s="43">
        <f>D8-D6</f>
        <v>2.2816005827359067</v>
      </c>
      <c r="F8" s="35" t="s">
        <v>90</v>
      </c>
      <c r="G8" s="44">
        <v>393</v>
      </c>
      <c r="H8" s="44">
        <v>0.4032578</v>
      </c>
      <c r="I8" s="44">
        <v>0.24689230000000001</v>
      </c>
      <c r="J8" s="44">
        <v>0</v>
      </c>
      <c r="K8" s="44">
        <v>0.81646589999999997</v>
      </c>
      <c r="L8" s="36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</row>
    <row r="9" spans="1:96">
      <c r="A9" s="3" t="s">
        <v>63</v>
      </c>
      <c r="B9" s="12">
        <f>AD19</f>
        <v>-3.4419126407093406</v>
      </c>
      <c r="C9" s="13">
        <f>AD21</f>
        <v>3.1010959101502672E-2</v>
      </c>
      <c r="D9" s="12">
        <f>AD24</f>
        <v>7.2875753888531278</v>
      </c>
      <c r="E9" s="12">
        <f>D9-D6</f>
        <v>-1.8402068759128269</v>
      </c>
      <c r="F9" s="35" t="s">
        <v>91</v>
      </c>
      <c r="G9" s="44">
        <v>393</v>
      </c>
      <c r="H9" s="44">
        <v>5.96263E-2</v>
      </c>
      <c r="I9" s="44">
        <v>9.1322899999999999E-2</v>
      </c>
      <c r="J9" s="44">
        <v>0</v>
      </c>
      <c r="K9" s="44">
        <v>0.47252749999999999</v>
      </c>
      <c r="L9" s="36"/>
      <c r="N9" s="5" t="s">
        <v>3</v>
      </c>
      <c r="O9" s="8">
        <f>B_cons</f>
        <v>-1.4357470000000001</v>
      </c>
      <c r="P9" s="8">
        <f>1</f>
        <v>1</v>
      </c>
      <c r="Q9" s="8"/>
      <c r="R9" s="2">
        <f t="shared" ref="R9:R16" si="0">O9*(P9+Q9)</f>
        <v>-1.4357470000000001</v>
      </c>
      <c r="T9" s="5" t="s">
        <v>3</v>
      </c>
      <c r="U9" s="8">
        <f>B_cons</f>
        <v>-1.4357470000000001</v>
      </c>
      <c r="V9" s="8">
        <f>1</f>
        <v>1</v>
      </c>
      <c r="W9" s="8"/>
      <c r="X9" s="2">
        <f t="shared" ref="X9:X16" si="1">U9*(V9+W9)</f>
        <v>-1.4357470000000001</v>
      </c>
      <c r="Z9" s="5" t="s">
        <v>3</v>
      </c>
      <c r="AA9" s="8">
        <f>B_cons</f>
        <v>-1.4357470000000001</v>
      </c>
      <c r="AB9" s="8">
        <f>1</f>
        <v>1</v>
      </c>
      <c r="AC9" s="8"/>
      <c r="AD9" s="2">
        <f t="shared" ref="AD9:AD16" si="2">AA9*(AB9+AC9)</f>
        <v>-1.4357470000000001</v>
      </c>
      <c r="AF9" s="5" t="s">
        <v>3</v>
      </c>
      <c r="AG9" s="8">
        <f>B_cons</f>
        <v>-1.4357470000000001</v>
      </c>
      <c r="AH9" s="8">
        <f>1</f>
        <v>1</v>
      </c>
      <c r="AI9" s="8"/>
      <c r="AJ9" s="2">
        <f t="shared" ref="AJ9:AJ16" si="3">AG9*(AH9+AI9)</f>
        <v>-1.4357470000000001</v>
      </c>
      <c r="AL9" s="5" t="s">
        <v>3</v>
      </c>
      <c r="AM9" s="8">
        <f>B_cons</f>
        <v>-1.4357470000000001</v>
      </c>
      <c r="AN9" s="8">
        <f>1</f>
        <v>1</v>
      </c>
      <c r="AO9" s="8"/>
      <c r="AP9" s="2">
        <f t="shared" ref="AP9:AP16" si="4">AM9*(AN9+AO9)</f>
        <v>-1.4357470000000001</v>
      </c>
      <c r="AR9" s="5" t="s">
        <v>3</v>
      </c>
      <c r="AS9" s="8">
        <f>B_cons</f>
        <v>-1.4357470000000001</v>
      </c>
      <c r="AT9" s="8">
        <f>1</f>
        <v>1</v>
      </c>
      <c r="AU9" s="8"/>
      <c r="AV9" s="2">
        <f t="shared" ref="AV9:AV16" si="5">AS9*(AT9+AU9)</f>
        <v>-1.4357470000000001</v>
      </c>
      <c r="AX9" s="5" t="s">
        <v>3</v>
      </c>
      <c r="AY9" s="8">
        <f>B_cons</f>
        <v>-1.4357470000000001</v>
      </c>
      <c r="AZ9" s="8">
        <f>1</f>
        <v>1</v>
      </c>
      <c r="BA9" s="8"/>
      <c r="BB9" s="2">
        <f t="shared" ref="BB9:BB16" si="6">AY9*(AZ9+BA9)</f>
        <v>-1.4357470000000001</v>
      </c>
      <c r="BD9" s="5" t="s">
        <v>3</v>
      </c>
      <c r="BE9" s="8">
        <f>B_cons</f>
        <v>-1.4357470000000001</v>
      </c>
      <c r="BF9" s="8">
        <f>1</f>
        <v>1</v>
      </c>
      <c r="BG9" s="8"/>
      <c r="BH9" s="2">
        <f t="shared" ref="BH9:BH16" si="7">BE9*(BF9+BG9)</f>
        <v>-1.4357470000000001</v>
      </c>
      <c r="BJ9" s="5" t="s">
        <v>3</v>
      </c>
      <c r="BK9" s="8">
        <f>B_cons</f>
        <v>-1.4357470000000001</v>
      </c>
      <c r="BL9" s="8">
        <f>1</f>
        <v>1</v>
      </c>
      <c r="BM9" s="8"/>
      <c r="BN9" s="2">
        <f t="shared" ref="BN9:BN16" si="8">BK9*(BL9+BM9)</f>
        <v>-1.4357470000000001</v>
      </c>
      <c r="BP9" s="5" t="s">
        <v>3</v>
      </c>
      <c r="BQ9" s="8">
        <f>B_cons</f>
        <v>-1.4357470000000001</v>
      </c>
      <c r="BR9" s="8">
        <f>1</f>
        <v>1</v>
      </c>
      <c r="BS9" s="8"/>
      <c r="BT9" s="2">
        <f t="shared" ref="BT9:BT16" si="9">BQ9*(BR9+BS9)</f>
        <v>-1.4357470000000001</v>
      </c>
      <c r="BV9" s="5" t="s">
        <v>3</v>
      </c>
      <c r="BW9" s="8">
        <f>B_cons</f>
        <v>-1.4357470000000001</v>
      </c>
      <c r="BX9" s="8">
        <f>1</f>
        <v>1</v>
      </c>
      <c r="BY9" s="8"/>
      <c r="BZ9" s="2">
        <f t="shared" ref="BZ9:BZ16" si="10">BW9*(BX9+BY9)</f>
        <v>-1.4357470000000001</v>
      </c>
      <c r="CB9" s="5" t="s">
        <v>3</v>
      </c>
      <c r="CC9" s="8">
        <f>B_cons</f>
        <v>-1.4357470000000001</v>
      </c>
      <c r="CD9" s="8">
        <f>1</f>
        <v>1</v>
      </c>
      <c r="CE9" s="8"/>
      <c r="CF9" s="2">
        <f t="shared" ref="CF9:CF16" si="11">CC9*(CD9+CE9)</f>
        <v>-1.4357470000000001</v>
      </c>
      <c r="CH9" s="5" t="s">
        <v>3</v>
      </c>
      <c r="CI9" s="8">
        <f>B_cons</f>
        <v>-1.4357470000000001</v>
      </c>
      <c r="CJ9" s="8">
        <f>1</f>
        <v>1</v>
      </c>
      <c r="CK9" s="8"/>
      <c r="CL9" s="2">
        <f t="shared" ref="CL9:CL16" si="12">CI9*(CJ9+CK9)</f>
        <v>-1.4357470000000001</v>
      </c>
      <c r="CN9" s="5" t="s">
        <v>3</v>
      </c>
      <c r="CO9" s="8">
        <f>B_cons</f>
        <v>-1.4357470000000001</v>
      </c>
      <c r="CP9" s="8">
        <f>1</f>
        <v>1</v>
      </c>
      <c r="CQ9" s="8"/>
      <c r="CR9" s="2">
        <f t="shared" ref="CR9:CR16" si="13">CO9*(CP9+CQ9)</f>
        <v>-1.4357470000000001</v>
      </c>
    </row>
    <row r="10" spans="1:96">
      <c r="F10" s="35" t="s">
        <v>92</v>
      </c>
      <c r="G10" s="35">
        <v>393</v>
      </c>
      <c r="H10" s="36">
        <v>6.5810400000000005E-2</v>
      </c>
      <c r="I10" s="36">
        <v>0.15713250000000001</v>
      </c>
      <c r="J10" s="36">
        <v>0</v>
      </c>
      <c r="K10" s="36">
        <v>1</v>
      </c>
      <c r="L10" s="36"/>
      <c r="N10" s="6" t="s">
        <v>4</v>
      </c>
      <c r="O10" s="8">
        <f>B_L1.logitstories</f>
        <v>0.66571250000000004</v>
      </c>
      <c r="P10" s="8">
        <f>mean_L1.logitstories</f>
        <v>-3.2028159999999999</v>
      </c>
      <c r="Q10" s="8"/>
      <c r="R10" s="2">
        <f t="shared" si="0"/>
        <v>-2.1321546464000001</v>
      </c>
      <c r="T10" s="6" t="s">
        <v>4</v>
      </c>
      <c r="U10" s="8">
        <f>B_L1.logitstories</f>
        <v>0.66571250000000004</v>
      </c>
      <c r="V10" s="8">
        <f>mean_L1.logitstories</f>
        <v>-3.2028159999999999</v>
      </c>
      <c r="W10" s="8"/>
      <c r="X10" s="2">
        <f t="shared" si="1"/>
        <v>-2.1321546464000001</v>
      </c>
      <c r="Z10" s="6" t="s">
        <v>4</v>
      </c>
      <c r="AA10" s="8">
        <f>B_L1.logitstories</f>
        <v>0.66571250000000004</v>
      </c>
      <c r="AB10" s="8">
        <f>mean_L1.logitstories</f>
        <v>-3.2028159999999999</v>
      </c>
      <c r="AC10" s="8"/>
      <c r="AD10" s="2">
        <f t="shared" si="2"/>
        <v>-2.1321546464000001</v>
      </c>
      <c r="AF10" s="6" t="s">
        <v>4</v>
      </c>
      <c r="AG10" s="8">
        <f>B_L1.logitstories</f>
        <v>0.66571250000000004</v>
      </c>
      <c r="AH10" s="8">
        <f>mean_L1.logitstories</f>
        <v>-3.2028159999999999</v>
      </c>
      <c r="AI10" s="8"/>
      <c r="AJ10" s="2">
        <f t="shared" si="3"/>
        <v>-2.1321546464000001</v>
      </c>
      <c r="AL10" s="6" t="s">
        <v>4</v>
      </c>
      <c r="AM10" s="8">
        <f>B_L1.logitstories</f>
        <v>0.66571250000000004</v>
      </c>
      <c r="AN10" s="8">
        <f>mean_L1.logitstories</f>
        <v>-3.2028159999999999</v>
      </c>
      <c r="AO10" s="8"/>
      <c r="AP10" s="2">
        <f t="shared" si="4"/>
        <v>-2.1321546464000001</v>
      </c>
      <c r="AR10" s="6" t="s">
        <v>4</v>
      </c>
      <c r="AS10" s="8">
        <f>B_L1.logitstories</f>
        <v>0.66571250000000004</v>
      </c>
      <c r="AT10" s="8">
        <f>mean_L1.logitstories</f>
        <v>-3.2028159999999999</v>
      </c>
      <c r="AU10" s="8"/>
      <c r="AV10" s="2">
        <f t="shared" si="5"/>
        <v>-2.1321546464000001</v>
      </c>
      <c r="AX10" s="6" t="s">
        <v>4</v>
      </c>
      <c r="AY10" s="8">
        <f>B_L1.logitstories</f>
        <v>0.66571250000000004</v>
      </c>
      <c r="AZ10" s="8">
        <f>mean_L1.logitstories</f>
        <v>-3.2028159999999999</v>
      </c>
      <c r="BA10" s="8"/>
      <c r="BB10" s="2">
        <f t="shared" si="6"/>
        <v>-2.1321546464000001</v>
      </c>
      <c r="BD10" s="6" t="s">
        <v>4</v>
      </c>
      <c r="BE10" s="8">
        <f>B_L1.logitstories</f>
        <v>0.66571250000000004</v>
      </c>
      <c r="BF10" s="8">
        <f>mean_L1.logitstories</f>
        <v>-3.2028159999999999</v>
      </c>
      <c r="BG10" s="8"/>
      <c r="BH10" s="2">
        <f t="shared" si="7"/>
        <v>-2.1321546464000001</v>
      </c>
      <c r="BJ10" s="6" t="s">
        <v>4</v>
      </c>
      <c r="BK10" s="8">
        <f>B_L1.logitstories</f>
        <v>0.66571250000000004</v>
      </c>
      <c r="BL10" s="8">
        <f>mean_L1.logitstories</f>
        <v>-3.2028159999999999</v>
      </c>
      <c r="BM10" s="8"/>
      <c r="BN10" s="2">
        <f t="shared" si="8"/>
        <v>-2.1321546464000001</v>
      </c>
      <c r="BP10" s="6" t="s">
        <v>4</v>
      </c>
      <c r="BQ10" s="8">
        <f>B_L1.logitstories</f>
        <v>0.66571250000000004</v>
      </c>
      <c r="BR10" s="8">
        <f>mean_L1.logitstories</f>
        <v>-3.2028159999999999</v>
      </c>
      <c r="BS10" s="8"/>
      <c r="BT10" s="2">
        <f t="shared" si="9"/>
        <v>-2.1321546464000001</v>
      </c>
      <c r="BV10" s="6" t="s">
        <v>4</v>
      </c>
      <c r="BW10" s="8">
        <f>B_L1.logitstories</f>
        <v>0.66571250000000004</v>
      </c>
      <c r="BX10" s="8">
        <f>mean_L1.logitstories</f>
        <v>-3.2028159999999999</v>
      </c>
      <c r="BY10" s="8"/>
      <c r="BZ10" s="2">
        <f t="shared" si="10"/>
        <v>-2.1321546464000001</v>
      </c>
      <c r="CB10" s="6" t="s">
        <v>4</v>
      </c>
      <c r="CC10" s="8">
        <f>B_L1.logitstories</f>
        <v>0.66571250000000004</v>
      </c>
      <c r="CD10" s="8">
        <f>mean_L1.logitstories</f>
        <v>-3.2028159999999999</v>
      </c>
      <c r="CE10" s="8"/>
      <c r="CF10" s="2">
        <f t="shared" si="11"/>
        <v>-2.1321546464000001</v>
      </c>
      <c r="CH10" s="6" t="s">
        <v>4</v>
      </c>
      <c r="CI10" s="8">
        <f>B_L1.logitstories</f>
        <v>0.66571250000000004</v>
      </c>
      <c r="CJ10" s="8">
        <f>mean_L1.logitstories</f>
        <v>-3.2028159999999999</v>
      </c>
      <c r="CK10" s="8"/>
      <c r="CL10" s="2">
        <f t="shared" si="12"/>
        <v>-2.1321546464000001</v>
      </c>
      <c r="CN10" s="6" t="s">
        <v>4</v>
      </c>
      <c r="CO10" s="8">
        <f>B_L1.logitstories</f>
        <v>0.66571250000000004</v>
      </c>
      <c r="CP10" s="8">
        <f>mean_L1.logitstories</f>
        <v>-3.2028159999999999</v>
      </c>
      <c r="CQ10" s="8"/>
      <c r="CR10" s="2">
        <f t="shared" si="13"/>
        <v>-2.1321546464000001</v>
      </c>
    </row>
    <row r="11" spans="1:96">
      <c r="A11" s="3">
        <f>min_entropy</f>
        <v>0</v>
      </c>
      <c r="B11" s="12">
        <f>AJ19</f>
        <v>-3.5896481098526407</v>
      </c>
      <c r="C11" s="13">
        <f>AJ21</f>
        <v>2.6866317251631314E-2</v>
      </c>
      <c r="D11" s="12">
        <f>AJ24</f>
        <v>6.3135845541333584</v>
      </c>
      <c r="F11" s="35" t="s">
        <v>93</v>
      </c>
      <c r="G11" s="44">
        <v>393</v>
      </c>
      <c r="H11" s="44">
        <v>6.7526900000000001E-2</v>
      </c>
      <c r="I11" s="44">
        <v>6.46365E-2</v>
      </c>
      <c r="J11" s="44">
        <v>0</v>
      </c>
      <c r="K11" s="44">
        <v>0.5</v>
      </c>
      <c r="L11" s="36"/>
      <c r="N11" s="6" t="s">
        <v>59</v>
      </c>
      <c r="O11" s="8">
        <f>B_agenda_entropy</f>
        <v>-2.2601260000000001</v>
      </c>
      <c r="P11" s="8">
        <f>mean_agenda_entropy</f>
        <v>0.23070679999999999</v>
      </c>
      <c r="Q11" s="8"/>
      <c r="R11" s="2">
        <f t="shared" si="0"/>
        <v>-0.52142643705680003</v>
      </c>
      <c r="T11" s="6" t="s">
        <v>59</v>
      </c>
      <c r="U11" s="8">
        <f>B_agenda_entropy</f>
        <v>-2.2601260000000001</v>
      </c>
      <c r="V11" s="8">
        <f>mean_agenda_entropy</f>
        <v>0.23070679999999999</v>
      </c>
      <c r="W11" s="8"/>
      <c r="X11" s="2">
        <f t="shared" si="1"/>
        <v>-0.52142643705680003</v>
      </c>
      <c r="Z11" s="6" t="s">
        <v>59</v>
      </c>
      <c r="AA11" s="8">
        <f>B_agenda_entropy</f>
        <v>-2.2601260000000001</v>
      </c>
      <c r="AB11" s="8">
        <f>mean_agenda_entropy</f>
        <v>0.23070679999999999</v>
      </c>
      <c r="AC11" s="8"/>
      <c r="AD11" s="2">
        <f t="shared" si="2"/>
        <v>-0.52142643705680003</v>
      </c>
      <c r="AF11" s="6" t="s">
        <v>59</v>
      </c>
      <c r="AG11" s="8">
        <f>B_agenda_entropy</f>
        <v>-2.2601260000000001</v>
      </c>
      <c r="AH11" s="8">
        <f>mean_agenda_entropy</f>
        <v>0.23070679999999999</v>
      </c>
      <c r="AI11" s="8"/>
      <c r="AJ11" s="2">
        <f t="shared" si="3"/>
        <v>-0.52142643705680003</v>
      </c>
      <c r="AL11" s="6" t="s">
        <v>59</v>
      </c>
      <c r="AM11" s="8">
        <f>B_agenda_entropy</f>
        <v>-2.2601260000000001</v>
      </c>
      <c r="AN11" s="8">
        <f>mean_agenda_entropy</f>
        <v>0.23070679999999999</v>
      </c>
      <c r="AO11" s="8"/>
      <c r="AP11" s="2">
        <f t="shared" si="4"/>
        <v>-0.52142643705680003</v>
      </c>
      <c r="AR11" s="6" t="s">
        <v>59</v>
      </c>
      <c r="AS11" s="8">
        <f>B_agenda_entropy</f>
        <v>-2.2601260000000001</v>
      </c>
      <c r="AT11" s="8">
        <f>mean_agenda_entropy</f>
        <v>0.23070679999999999</v>
      </c>
      <c r="AU11" s="8"/>
      <c r="AV11" s="2">
        <f t="shared" si="5"/>
        <v>-0.52142643705680003</v>
      </c>
      <c r="AX11" s="6" t="s">
        <v>59</v>
      </c>
      <c r="AY11" s="8">
        <f>B_agenda_entropy</f>
        <v>-2.2601260000000001</v>
      </c>
      <c r="AZ11" s="8">
        <f>mean_agenda_entropy</f>
        <v>0.23070679999999999</v>
      </c>
      <c r="BA11" s="8"/>
      <c r="BB11" s="2">
        <f t="shared" si="6"/>
        <v>-0.52142643705680003</v>
      </c>
      <c r="BD11" s="6" t="s">
        <v>59</v>
      </c>
      <c r="BE11" s="8">
        <f>B_agenda_entropy</f>
        <v>-2.2601260000000001</v>
      </c>
      <c r="BF11" s="8">
        <f>mean_agenda_entropy</f>
        <v>0.23070679999999999</v>
      </c>
      <c r="BG11" s="8"/>
      <c r="BH11" s="2">
        <f t="shared" si="7"/>
        <v>-0.52142643705680003</v>
      </c>
      <c r="BJ11" s="6" t="s">
        <v>59</v>
      </c>
      <c r="BK11" s="8">
        <f>B_agenda_entropy</f>
        <v>-2.2601260000000001</v>
      </c>
      <c r="BL11" s="8">
        <f>mean_agenda_entropy</f>
        <v>0.23070679999999999</v>
      </c>
      <c r="BM11" s="8"/>
      <c r="BN11" s="2">
        <f t="shared" si="8"/>
        <v>-0.52142643705680003</v>
      </c>
      <c r="BP11" s="6" t="s">
        <v>59</v>
      </c>
      <c r="BQ11" s="8">
        <f>B_agenda_entropy</f>
        <v>-2.2601260000000001</v>
      </c>
      <c r="BR11" s="8">
        <f>mean_agenda_entropy</f>
        <v>0.23070679999999999</v>
      </c>
      <c r="BS11" s="8"/>
      <c r="BT11" s="2">
        <f t="shared" si="9"/>
        <v>-0.52142643705680003</v>
      </c>
      <c r="BV11" s="6" t="s">
        <v>59</v>
      </c>
      <c r="BW11" s="8">
        <f>B_agenda_entropy</f>
        <v>-2.2601260000000001</v>
      </c>
      <c r="BX11" s="8">
        <f>mean_agenda_entropy</f>
        <v>0.23070679999999999</v>
      </c>
      <c r="BY11" s="8"/>
      <c r="BZ11" s="2">
        <f t="shared" si="10"/>
        <v>-0.52142643705680003</v>
      </c>
      <c r="CB11" s="6" t="s">
        <v>59</v>
      </c>
      <c r="CC11" s="8">
        <f>B_agenda_entropy</f>
        <v>-2.2601260000000001</v>
      </c>
      <c r="CD11" s="8">
        <f>mean_agenda_entropy</f>
        <v>0.23070679999999999</v>
      </c>
      <c r="CE11" s="8"/>
      <c r="CF11" s="2">
        <f t="shared" si="11"/>
        <v>-0.52142643705680003</v>
      </c>
      <c r="CH11" s="6" t="s">
        <v>59</v>
      </c>
      <c r="CI11" s="8">
        <f>B_agenda_entropy</f>
        <v>-2.2601260000000001</v>
      </c>
      <c r="CJ11" s="8">
        <f>mean_agenda_entropy</f>
        <v>0.23070679999999999</v>
      </c>
      <c r="CK11" s="8"/>
      <c r="CL11" s="2">
        <f t="shared" si="12"/>
        <v>-0.52142643705680003</v>
      </c>
      <c r="CN11" s="6" t="s">
        <v>59</v>
      </c>
      <c r="CO11" s="8">
        <f>B_agenda_entropy</f>
        <v>-2.2601260000000001</v>
      </c>
      <c r="CP11" s="8">
        <f>mean_agenda_entropy</f>
        <v>0.23070679999999999</v>
      </c>
      <c r="CQ11" s="8"/>
      <c r="CR11" s="2">
        <f t="shared" si="13"/>
        <v>-0.52142643705680003</v>
      </c>
    </row>
    <row r="12" spans="1:96">
      <c r="A12" s="3">
        <f>A11+((A$21-A$11)/10)</f>
        <v>8.1646589999999991E-2</v>
      </c>
      <c r="B12" s="12">
        <f>AP19</f>
        <v>-3.512507709459967</v>
      </c>
      <c r="C12" s="13">
        <f>AP21</f>
        <v>2.8958436076942522E-2</v>
      </c>
      <c r="D12" s="12">
        <f>AP24</f>
        <v>6.8052324780814928</v>
      </c>
      <c r="F12" s="35" t="s">
        <v>9</v>
      </c>
      <c r="G12" s="35"/>
      <c r="H12" s="36"/>
      <c r="I12" s="36"/>
      <c r="J12" s="36"/>
      <c r="K12" s="36"/>
      <c r="L12" s="36"/>
      <c r="N12" s="6" t="s">
        <v>5</v>
      </c>
      <c r="O12" s="8">
        <f>B_entropy</f>
        <v>0.9448086</v>
      </c>
      <c r="P12" s="8">
        <f>mean_entropy</f>
        <v>0.4032578</v>
      </c>
      <c r="Q12" s="8"/>
      <c r="R12" s="2">
        <f t="shared" si="0"/>
        <v>0.38100143745707998</v>
      </c>
      <c r="T12" s="6" t="s">
        <v>5</v>
      </c>
      <c r="U12" s="8">
        <f>B_entropy</f>
        <v>0.9448086</v>
      </c>
      <c r="V12" s="8">
        <f>mean_entropy</f>
        <v>0.4032578</v>
      </c>
      <c r="W12" s="8">
        <f>sd_entropy</f>
        <v>0.24689230000000001</v>
      </c>
      <c r="X12" s="2">
        <f t="shared" si="1"/>
        <v>0.61426740577086003</v>
      </c>
      <c r="Z12" s="6" t="s">
        <v>5</v>
      </c>
      <c r="AA12" s="8">
        <f>B_entropy</f>
        <v>0.9448086</v>
      </c>
      <c r="AB12" s="8">
        <f>mean_entropy</f>
        <v>0.4032578</v>
      </c>
      <c r="AC12" s="8">
        <f>-sd_entropy</f>
        <v>-0.24689230000000001</v>
      </c>
      <c r="AD12" s="2">
        <f t="shared" si="2"/>
        <v>0.14773546914329999</v>
      </c>
      <c r="AF12" s="6" t="s">
        <v>5</v>
      </c>
      <c r="AG12" s="8">
        <f>B_entropy</f>
        <v>0.9448086</v>
      </c>
      <c r="AH12" s="11">
        <f>$A$11</f>
        <v>0</v>
      </c>
      <c r="AI12" s="8"/>
      <c r="AJ12" s="2">
        <f t="shared" si="3"/>
        <v>0</v>
      </c>
      <c r="AL12" s="6" t="s">
        <v>5</v>
      </c>
      <c r="AM12" s="8">
        <f>B_entropy</f>
        <v>0.9448086</v>
      </c>
      <c r="AN12" s="11">
        <f>$A$12</f>
        <v>8.1646589999999991E-2</v>
      </c>
      <c r="AO12" s="8"/>
      <c r="AP12" s="2">
        <f t="shared" si="4"/>
        <v>7.7140400392673988E-2</v>
      </c>
      <c r="AR12" s="6" t="s">
        <v>5</v>
      </c>
      <c r="AS12" s="8">
        <f>B_entropy</f>
        <v>0.9448086</v>
      </c>
      <c r="AT12" s="11">
        <f>$A$13</f>
        <v>0.16329317999999998</v>
      </c>
      <c r="AU12" s="8"/>
      <c r="AV12" s="2">
        <f t="shared" si="5"/>
        <v>0.15428080078534798</v>
      </c>
      <c r="AX12" s="6" t="s">
        <v>5</v>
      </c>
      <c r="AY12" s="8">
        <f>B_entropy</f>
        <v>0.9448086</v>
      </c>
      <c r="AZ12" s="11">
        <f>$A$14</f>
        <v>0.24493976999999997</v>
      </c>
      <c r="BA12" s="8"/>
      <c r="BB12" s="2">
        <f t="shared" si="6"/>
        <v>0.23142120117802198</v>
      </c>
      <c r="BD12" s="6" t="s">
        <v>5</v>
      </c>
      <c r="BE12" s="8">
        <f>B_entropy</f>
        <v>0.9448086</v>
      </c>
      <c r="BF12" s="11">
        <f>$A$15</f>
        <v>0.32658635999999996</v>
      </c>
      <c r="BG12" s="8"/>
      <c r="BH12" s="2">
        <f t="shared" si="7"/>
        <v>0.30856160157069595</v>
      </c>
      <c r="BJ12" s="6" t="s">
        <v>5</v>
      </c>
      <c r="BK12" s="8">
        <f>B_entropy</f>
        <v>0.9448086</v>
      </c>
      <c r="BL12" s="11">
        <f>$A$16</f>
        <v>0.40823294999999993</v>
      </c>
      <c r="BM12" s="8"/>
      <c r="BN12" s="2">
        <f t="shared" si="8"/>
        <v>0.38570200196336996</v>
      </c>
      <c r="BP12" s="6" t="s">
        <v>5</v>
      </c>
      <c r="BQ12" s="8">
        <f>B_entropy</f>
        <v>0.9448086</v>
      </c>
      <c r="BR12" s="11">
        <f>$A$17</f>
        <v>0.48987953999999989</v>
      </c>
      <c r="BS12" s="8"/>
      <c r="BT12" s="2">
        <f t="shared" si="9"/>
        <v>0.4628424023560439</v>
      </c>
      <c r="BV12" s="6" t="s">
        <v>5</v>
      </c>
      <c r="BW12" s="8">
        <f>B_entropy</f>
        <v>0.9448086</v>
      </c>
      <c r="BX12" s="11">
        <f>$A$18</f>
        <v>0.57152612999999985</v>
      </c>
      <c r="BY12" s="8"/>
      <c r="BZ12" s="2">
        <f t="shared" si="10"/>
        <v>0.5399828027487179</v>
      </c>
      <c r="CB12" s="6" t="s">
        <v>5</v>
      </c>
      <c r="CC12" s="8">
        <f>B_entropy</f>
        <v>0.9448086</v>
      </c>
      <c r="CD12" s="11">
        <f>$A$19</f>
        <v>0.65317271999999982</v>
      </c>
      <c r="CE12" s="8"/>
      <c r="CF12" s="2">
        <f t="shared" si="11"/>
        <v>0.6171232031413918</v>
      </c>
      <c r="CH12" s="6" t="s">
        <v>5</v>
      </c>
      <c r="CI12" s="8">
        <f>B_entropy</f>
        <v>0.9448086</v>
      </c>
      <c r="CJ12" s="11">
        <f>$A$20</f>
        <v>0.73481930999999978</v>
      </c>
      <c r="CK12" s="8"/>
      <c r="CL12" s="2">
        <f t="shared" si="12"/>
        <v>0.6942636035340658</v>
      </c>
      <c r="CN12" s="6" t="s">
        <v>5</v>
      </c>
      <c r="CO12" s="8">
        <f>B_entropy</f>
        <v>0.9448086</v>
      </c>
      <c r="CP12" s="11">
        <f>$A$21</f>
        <v>0.81646589999999997</v>
      </c>
      <c r="CQ12" s="8"/>
      <c r="CR12" s="2">
        <f t="shared" si="13"/>
        <v>0.77140400392673991</v>
      </c>
    </row>
    <row r="13" spans="1:96">
      <c r="A13" s="3">
        <f t="shared" ref="A13:A20" si="14">A12+((A$21-A$11)/10)</f>
        <v>0.16329317999999998</v>
      </c>
      <c r="B13" s="12">
        <f>AV19</f>
        <v>-3.4353673090672929</v>
      </c>
      <c r="C13" s="13">
        <f>AV21</f>
        <v>3.1208246508153115E-2</v>
      </c>
      <c r="D13" s="12">
        <f>AV24</f>
        <v>7.3339379294159821</v>
      </c>
      <c r="F13" s="10"/>
      <c r="G13" s="10"/>
      <c r="H13" s="8"/>
      <c r="I13" s="8"/>
      <c r="J13" s="8"/>
      <c r="K13" s="8"/>
      <c r="L13" s="8"/>
      <c r="N13" s="6" t="s">
        <v>6</v>
      </c>
      <c r="O13" s="8">
        <f>B_mippct</f>
        <v>3.0239919999999998</v>
      </c>
      <c r="P13" s="8">
        <f>mean_mippct</f>
        <v>5.96263E-2</v>
      </c>
      <c r="Q13" s="8"/>
      <c r="R13" s="2">
        <f t="shared" si="0"/>
        <v>0.18030945418959998</v>
      </c>
      <c r="T13" s="6" t="s">
        <v>6</v>
      </c>
      <c r="U13" s="8">
        <f>B_mippct</f>
        <v>3.0239919999999998</v>
      </c>
      <c r="V13" s="8">
        <f>mean_mippct</f>
        <v>5.96263E-2</v>
      </c>
      <c r="W13" s="8"/>
      <c r="X13" s="2">
        <f t="shared" si="1"/>
        <v>0.18030945418959998</v>
      </c>
      <c r="Z13" s="6" t="s">
        <v>6</v>
      </c>
      <c r="AA13" s="8">
        <f>B_mippct</f>
        <v>3.0239919999999998</v>
      </c>
      <c r="AB13" s="8">
        <f>mean_mippct</f>
        <v>5.96263E-2</v>
      </c>
      <c r="AC13" s="8"/>
      <c r="AD13" s="2">
        <f t="shared" si="2"/>
        <v>0.18030945418959998</v>
      </c>
      <c r="AF13" s="6" t="s">
        <v>6</v>
      </c>
      <c r="AG13" s="8">
        <f>B_mippct</f>
        <v>3.0239919999999998</v>
      </c>
      <c r="AH13" s="8">
        <f>mean_mippct</f>
        <v>5.96263E-2</v>
      </c>
      <c r="AI13" s="8"/>
      <c r="AJ13" s="2">
        <f t="shared" si="3"/>
        <v>0.18030945418959998</v>
      </c>
      <c r="AL13" s="6" t="s">
        <v>6</v>
      </c>
      <c r="AM13" s="8">
        <f>B_mippct</f>
        <v>3.0239919999999998</v>
      </c>
      <c r="AN13" s="8">
        <f>mean_mippct</f>
        <v>5.96263E-2</v>
      </c>
      <c r="AO13" s="8"/>
      <c r="AP13" s="2">
        <f t="shared" si="4"/>
        <v>0.18030945418959998</v>
      </c>
      <c r="AR13" s="6" t="s">
        <v>6</v>
      </c>
      <c r="AS13" s="8">
        <f>B_mippct</f>
        <v>3.0239919999999998</v>
      </c>
      <c r="AT13" s="8">
        <f>mean_mippct</f>
        <v>5.96263E-2</v>
      </c>
      <c r="AU13" s="8"/>
      <c r="AV13" s="2">
        <f t="shared" si="5"/>
        <v>0.18030945418959998</v>
      </c>
      <c r="AX13" s="6" t="s">
        <v>6</v>
      </c>
      <c r="AY13" s="8">
        <f>B_mippct</f>
        <v>3.0239919999999998</v>
      </c>
      <c r="AZ13" s="8">
        <f>mean_mippct</f>
        <v>5.96263E-2</v>
      </c>
      <c r="BA13" s="8"/>
      <c r="BB13" s="2">
        <f t="shared" si="6"/>
        <v>0.18030945418959998</v>
      </c>
      <c r="BD13" s="6" t="s">
        <v>6</v>
      </c>
      <c r="BE13" s="8">
        <f>B_mippct</f>
        <v>3.0239919999999998</v>
      </c>
      <c r="BF13" s="8">
        <f>mean_mippct</f>
        <v>5.96263E-2</v>
      </c>
      <c r="BG13" s="8"/>
      <c r="BH13" s="2">
        <f t="shared" si="7"/>
        <v>0.18030945418959998</v>
      </c>
      <c r="BJ13" s="6" t="s">
        <v>6</v>
      </c>
      <c r="BK13" s="8">
        <f>B_mippct</f>
        <v>3.0239919999999998</v>
      </c>
      <c r="BL13" s="8">
        <f>mean_mippct</f>
        <v>5.96263E-2</v>
      </c>
      <c r="BM13" s="8"/>
      <c r="BN13" s="2">
        <f t="shared" si="8"/>
        <v>0.18030945418959998</v>
      </c>
      <c r="BP13" s="6" t="s">
        <v>6</v>
      </c>
      <c r="BQ13" s="8">
        <f>B_mippct</f>
        <v>3.0239919999999998</v>
      </c>
      <c r="BR13" s="8">
        <f>mean_mippct</f>
        <v>5.96263E-2</v>
      </c>
      <c r="BS13" s="8"/>
      <c r="BT13" s="2">
        <f t="shared" si="9"/>
        <v>0.18030945418959998</v>
      </c>
      <c r="BV13" s="6" t="s">
        <v>6</v>
      </c>
      <c r="BW13" s="8">
        <f>B_mippct</f>
        <v>3.0239919999999998</v>
      </c>
      <c r="BX13" s="8">
        <f>mean_mippct</f>
        <v>5.96263E-2</v>
      </c>
      <c r="BY13" s="8"/>
      <c r="BZ13" s="2">
        <f t="shared" si="10"/>
        <v>0.18030945418959998</v>
      </c>
      <c r="CB13" s="6" t="s">
        <v>6</v>
      </c>
      <c r="CC13" s="8">
        <f>B_mippct</f>
        <v>3.0239919999999998</v>
      </c>
      <c r="CD13" s="8">
        <f>mean_mippct</f>
        <v>5.96263E-2</v>
      </c>
      <c r="CE13" s="8"/>
      <c r="CF13" s="2">
        <f t="shared" si="11"/>
        <v>0.18030945418959998</v>
      </c>
      <c r="CH13" s="6" t="s">
        <v>6</v>
      </c>
      <c r="CI13" s="8">
        <f>B_mippct</f>
        <v>3.0239919999999998</v>
      </c>
      <c r="CJ13" s="8">
        <f>mean_mippct</f>
        <v>5.96263E-2</v>
      </c>
      <c r="CK13" s="8"/>
      <c r="CL13" s="2">
        <f t="shared" si="12"/>
        <v>0.18030945418959998</v>
      </c>
      <c r="CN13" s="6" t="s">
        <v>6</v>
      </c>
      <c r="CO13" s="8">
        <f>B_mippct</f>
        <v>3.0239919999999998</v>
      </c>
      <c r="CP13" s="8">
        <f>mean_mippct</f>
        <v>5.96263E-2</v>
      </c>
      <c r="CQ13" s="8"/>
      <c r="CR13" s="2">
        <f t="shared" si="13"/>
        <v>0.18030945418959998</v>
      </c>
    </row>
    <row r="14" spans="1:96">
      <c r="A14" s="3">
        <f t="shared" si="14"/>
        <v>0.24493976999999997</v>
      </c>
      <c r="B14" s="12">
        <f>BB19</f>
        <v>-3.3582269086746188</v>
      </c>
      <c r="C14" s="13">
        <f>BB21</f>
        <v>3.3626794093701506E-2</v>
      </c>
      <c r="D14" s="12">
        <f>BB24</f>
        <v>7.9022966120198541</v>
      </c>
      <c r="F14" s="33" t="s">
        <v>79</v>
      </c>
      <c r="G14" s="34" t="s">
        <v>30</v>
      </c>
      <c r="H14" s="34" t="s">
        <v>24</v>
      </c>
      <c r="I14" s="34" t="s">
        <v>25</v>
      </c>
      <c r="J14" s="33" t="s">
        <v>26</v>
      </c>
      <c r="K14" s="33" t="s">
        <v>27</v>
      </c>
      <c r="L14" s="33" t="s">
        <v>28</v>
      </c>
      <c r="N14" s="6" t="s">
        <v>8</v>
      </c>
      <c r="O14" s="8">
        <f>B_execorderspct</f>
        <v>0.68839289999999997</v>
      </c>
      <c r="P14" s="8">
        <f>mean_execorderspct</f>
        <v>6.5810400000000005E-2</v>
      </c>
      <c r="Q14" s="8"/>
      <c r="R14" s="2">
        <f t="shared" si="0"/>
        <v>4.5303412106159999E-2</v>
      </c>
      <c r="T14" s="6" t="s">
        <v>8</v>
      </c>
      <c r="U14" s="8">
        <f>B_execorderspct</f>
        <v>0.68839289999999997</v>
      </c>
      <c r="V14" s="8">
        <f>mean_execorderspct</f>
        <v>6.5810400000000005E-2</v>
      </c>
      <c r="W14" s="8"/>
      <c r="X14" s="2">
        <f t="shared" si="1"/>
        <v>4.5303412106159999E-2</v>
      </c>
      <c r="Z14" s="6" t="s">
        <v>8</v>
      </c>
      <c r="AA14" s="8">
        <f>B_execorderspct</f>
        <v>0.68839289999999997</v>
      </c>
      <c r="AB14" s="8">
        <f>mean_execorderspct</f>
        <v>6.5810400000000005E-2</v>
      </c>
      <c r="AC14" s="8"/>
      <c r="AD14" s="2">
        <f t="shared" si="2"/>
        <v>4.5303412106159999E-2</v>
      </c>
      <c r="AF14" s="6" t="s">
        <v>8</v>
      </c>
      <c r="AG14" s="8">
        <f>B_execorderspct</f>
        <v>0.68839289999999997</v>
      </c>
      <c r="AH14" s="8">
        <f>mean_execorderspct</f>
        <v>6.5810400000000005E-2</v>
      </c>
      <c r="AI14" s="8"/>
      <c r="AJ14" s="2">
        <f t="shared" si="3"/>
        <v>4.5303412106159999E-2</v>
      </c>
      <c r="AL14" s="6" t="s">
        <v>8</v>
      </c>
      <c r="AM14" s="8">
        <f>B_execorderspct</f>
        <v>0.68839289999999997</v>
      </c>
      <c r="AN14" s="8">
        <f>mean_execorderspct</f>
        <v>6.5810400000000005E-2</v>
      </c>
      <c r="AO14" s="8"/>
      <c r="AP14" s="2">
        <f t="shared" si="4"/>
        <v>4.5303412106159999E-2</v>
      </c>
      <c r="AR14" s="6" t="s">
        <v>8</v>
      </c>
      <c r="AS14" s="8">
        <f>B_execorderspct</f>
        <v>0.68839289999999997</v>
      </c>
      <c r="AT14" s="8">
        <f>mean_execorderspct</f>
        <v>6.5810400000000005E-2</v>
      </c>
      <c r="AU14" s="8"/>
      <c r="AV14" s="2">
        <f t="shared" si="5"/>
        <v>4.5303412106159999E-2</v>
      </c>
      <c r="AX14" s="6" t="s">
        <v>8</v>
      </c>
      <c r="AY14" s="8">
        <f>B_execorderspct</f>
        <v>0.68839289999999997</v>
      </c>
      <c r="AZ14" s="8">
        <f>mean_execorderspct</f>
        <v>6.5810400000000005E-2</v>
      </c>
      <c r="BA14" s="8"/>
      <c r="BB14" s="2">
        <f t="shared" si="6"/>
        <v>4.5303412106159999E-2</v>
      </c>
      <c r="BD14" s="6" t="s">
        <v>8</v>
      </c>
      <c r="BE14" s="8">
        <f>B_execorderspct</f>
        <v>0.68839289999999997</v>
      </c>
      <c r="BF14" s="8">
        <f>mean_execorderspct</f>
        <v>6.5810400000000005E-2</v>
      </c>
      <c r="BG14" s="8"/>
      <c r="BH14" s="2">
        <f t="shared" si="7"/>
        <v>4.5303412106159999E-2</v>
      </c>
      <c r="BJ14" s="6" t="s">
        <v>8</v>
      </c>
      <c r="BK14" s="8">
        <f>B_execorderspct</f>
        <v>0.68839289999999997</v>
      </c>
      <c r="BL14" s="8">
        <f>mean_execorderspct</f>
        <v>6.5810400000000005E-2</v>
      </c>
      <c r="BM14" s="8"/>
      <c r="BN14" s="2">
        <f t="shared" si="8"/>
        <v>4.5303412106159999E-2</v>
      </c>
      <c r="BP14" s="6" t="s">
        <v>8</v>
      </c>
      <c r="BQ14" s="8">
        <f>B_execorderspct</f>
        <v>0.68839289999999997</v>
      </c>
      <c r="BR14" s="8">
        <f>mean_execorderspct</f>
        <v>6.5810400000000005E-2</v>
      </c>
      <c r="BS14" s="8"/>
      <c r="BT14" s="2">
        <f t="shared" si="9"/>
        <v>4.5303412106159999E-2</v>
      </c>
      <c r="BV14" s="6" t="s">
        <v>8</v>
      </c>
      <c r="BW14" s="8">
        <f>B_execorderspct</f>
        <v>0.68839289999999997</v>
      </c>
      <c r="BX14" s="8">
        <f>mean_execorderspct</f>
        <v>6.5810400000000005E-2</v>
      </c>
      <c r="BY14" s="8"/>
      <c r="BZ14" s="2">
        <f t="shared" si="10"/>
        <v>4.5303412106159999E-2</v>
      </c>
      <c r="CB14" s="6" t="s">
        <v>8</v>
      </c>
      <c r="CC14" s="8">
        <f>B_execorderspct</f>
        <v>0.68839289999999997</v>
      </c>
      <c r="CD14" s="8">
        <f>mean_execorderspct</f>
        <v>6.5810400000000005E-2</v>
      </c>
      <c r="CE14" s="8"/>
      <c r="CF14" s="2">
        <f t="shared" si="11"/>
        <v>4.5303412106159999E-2</v>
      </c>
      <c r="CH14" s="6" t="s">
        <v>8</v>
      </c>
      <c r="CI14" s="8">
        <f>B_execorderspct</f>
        <v>0.68839289999999997</v>
      </c>
      <c r="CJ14" s="8">
        <f>mean_execorderspct</f>
        <v>6.5810400000000005E-2</v>
      </c>
      <c r="CK14" s="8"/>
      <c r="CL14" s="2">
        <f t="shared" si="12"/>
        <v>4.5303412106159999E-2</v>
      </c>
      <c r="CN14" s="6" t="s">
        <v>8</v>
      </c>
      <c r="CO14" s="8">
        <f>B_execorderspct</f>
        <v>0.68839289999999997</v>
      </c>
      <c r="CP14" s="8">
        <f>mean_execorderspct</f>
        <v>6.5810400000000005E-2</v>
      </c>
      <c r="CQ14" s="8"/>
      <c r="CR14" s="2">
        <f t="shared" si="13"/>
        <v>4.5303412106159999E-2</v>
      </c>
    </row>
    <row r="15" spans="1:96">
      <c r="A15" s="3">
        <f t="shared" si="14"/>
        <v>0.32658635999999996</v>
      </c>
      <c r="B15" s="12">
        <f>BH19</f>
        <v>-3.2810865082819447</v>
      </c>
      <c r="C15" s="13">
        <f>BH21</f>
        <v>3.6225763493349654E-2</v>
      </c>
      <c r="D15" s="12">
        <f>BH24</f>
        <v>8.5130544209371681</v>
      </c>
      <c r="F15" s="45" t="s">
        <v>57</v>
      </c>
      <c r="G15" s="44">
        <v>0.66571250000000004</v>
      </c>
      <c r="H15" s="44">
        <v>4.9599699999999997E-2</v>
      </c>
      <c r="I15" s="44">
        <v>13.42</v>
      </c>
      <c r="J15" s="44">
        <v>0</v>
      </c>
      <c r="K15" s="44">
        <v>0.56819319999999995</v>
      </c>
      <c r="L15" s="44">
        <v>0.76323180000000002</v>
      </c>
      <c r="N15" s="6" t="s">
        <v>7</v>
      </c>
      <c r="O15" s="8">
        <f>B_lawspct</f>
        <v>4.0586359999999999</v>
      </c>
      <c r="P15" s="8">
        <f>mean_lawspct</f>
        <v>6.7526900000000001E-2</v>
      </c>
      <c r="Q15" s="8"/>
      <c r="R15" s="2">
        <f t="shared" si="0"/>
        <v>0.2740671073084</v>
      </c>
      <c r="T15" s="6" t="s">
        <v>7</v>
      </c>
      <c r="U15" s="8">
        <f>B_lawspct</f>
        <v>4.0586359999999999</v>
      </c>
      <c r="V15" s="8">
        <f>mean_lawspct</f>
        <v>6.7526900000000001E-2</v>
      </c>
      <c r="W15" s="8"/>
      <c r="X15" s="2">
        <f t="shared" si="1"/>
        <v>0.2740671073084</v>
      </c>
      <c r="Z15" s="6" t="s">
        <v>7</v>
      </c>
      <c r="AA15" s="8">
        <f>B_lawspct</f>
        <v>4.0586359999999999</v>
      </c>
      <c r="AB15" s="8">
        <f>mean_lawspct</f>
        <v>6.7526900000000001E-2</v>
      </c>
      <c r="AC15" s="8"/>
      <c r="AD15" s="2">
        <f t="shared" si="2"/>
        <v>0.2740671073084</v>
      </c>
      <c r="AF15" s="6" t="s">
        <v>7</v>
      </c>
      <c r="AG15" s="8">
        <f>B_lawspct</f>
        <v>4.0586359999999999</v>
      </c>
      <c r="AH15" s="8">
        <f>mean_lawspct</f>
        <v>6.7526900000000001E-2</v>
      </c>
      <c r="AI15" s="8"/>
      <c r="AJ15" s="2">
        <f t="shared" si="3"/>
        <v>0.2740671073084</v>
      </c>
      <c r="AL15" s="6" t="s">
        <v>7</v>
      </c>
      <c r="AM15" s="8">
        <f>B_lawspct</f>
        <v>4.0586359999999999</v>
      </c>
      <c r="AN15" s="8">
        <f>mean_lawspct</f>
        <v>6.7526900000000001E-2</v>
      </c>
      <c r="AO15" s="8"/>
      <c r="AP15" s="2">
        <f t="shared" si="4"/>
        <v>0.2740671073084</v>
      </c>
      <c r="AR15" s="6" t="s">
        <v>7</v>
      </c>
      <c r="AS15" s="8">
        <f>B_lawspct</f>
        <v>4.0586359999999999</v>
      </c>
      <c r="AT15" s="8">
        <f>mean_lawspct</f>
        <v>6.7526900000000001E-2</v>
      </c>
      <c r="AU15" s="8"/>
      <c r="AV15" s="2">
        <f t="shared" si="5"/>
        <v>0.2740671073084</v>
      </c>
      <c r="AX15" s="6" t="s">
        <v>7</v>
      </c>
      <c r="AY15" s="8">
        <f>B_lawspct</f>
        <v>4.0586359999999999</v>
      </c>
      <c r="AZ15" s="8">
        <f>mean_lawspct</f>
        <v>6.7526900000000001E-2</v>
      </c>
      <c r="BA15" s="8"/>
      <c r="BB15" s="2">
        <f t="shared" si="6"/>
        <v>0.2740671073084</v>
      </c>
      <c r="BD15" s="6" t="s">
        <v>7</v>
      </c>
      <c r="BE15" s="8">
        <f>B_lawspct</f>
        <v>4.0586359999999999</v>
      </c>
      <c r="BF15" s="8">
        <f>mean_lawspct</f>
        <v>6.7526900000000001E-2</v>
      </c>
      <c r="BG15" s="8"/>
      <c r="BH15" s="2">
        <f t="shared" si="7"/>
        <v>0.2740671073084</v>
      </c>
      <c r="BJ15" s="6" t="s">
        <v>7</v>
      </c>
      <c r="BK15" s="8">
        <f>B_lawspct</f>
        <v>4.0586359999999999</v>
      </c>
      <c r="BL15" s="8">
        <f>mean_lawspct</f>
        <v>6.7526900000000001E-2</v>
      </c>
      <c r="BM15" s="8"/>
      <c r="BN15" s="2">
        <f t="shared" si="8"/>
        <v>0.2740671073084</v>
      </c>
      <c r="BP15" s="6" t="s">
        <v>7</v>
      </c>
      <c r="BQ15" s="8">
        <f>B_lawspct</f>
        <v>4.0586359999999999</v>
      </c>
      <c r="BR15" s="8">
        <f>mean_lawspct</f>
        <v>6.7526900000000001E-2</v>
      </c>
      <c r="BS15" s="8"/>
      <c r="BT15" s="2">
        <f t="shared" si="9"/>
        <v>0.2740671073084</v>
      </c>
      <c r="BV15" s="6" t="s">
        <v>7</v>
      </c>
      <c r="BW15" s="8">
        <f>B_lawspct</f>
        <v>4.0586359999999999</v>
      </c>
      <c r="BX15" s="8">
        <f>mean_lawspct</f>
        <v>6.7526900000000001E-2</v>
      </c>
      <c r="BY15" s="8"/>
      <c r="BZ15" s="2">
        <f t="shared" si="10"/>
        <v>0.2740671073084</v>
      </c>
      <c r="CB15" s="6" t="s">
        <v>7</v>
      </c>
      <c r="CC15" s="8">
        <f>B_lawspct</f>
        <v>4.0586359999999999</v>
      </c>
      <c r="CD15" s="8">
        <f>mean_lawspct</f>
        <v>6.7526900000000001E-2</v>
      </c>
      <c r="CE15" s="8"/>
      <c r="CF15" s="2">
        <f t="shared" si="11"/>
        <v>0.2740671073084</v>
      </c>
      <c r="CH15" s="6" t="s">
        <v>7</v>
      </c>
      <c r="CI15" s="8">
        <f>B_lawspct</f>
        <v>4.0586359999999999</v>
      </c>
      <c r="CJ15" s="8">
        <f>mean_lawspct</f>
        <v>6.7526900000000001E-2</v>
      </c>
      <c r="CK15" s="8"/>
      <c r="CL15" s="2">
        <f t="shared" si="12"/>
        <v>0.2740671073084</v>
      </c>
      <c r="CN15" s="6" t="s">
        <v>7</v>
      </c>
      <c r="CO15" s="8">
        <f>B_lawspct</f>
        <v>4.0586359999999999</v>
      </c>
      <c r="CP15" s="8">
        <f>mean_lawspct</f>
        <v>6.7526900000000001E-2</v>
      </c>
      <c r="CQ15" s="8"/>
      <c r="CR15" s="2">
        <f t="shared" si="13"/>
        <v>0.2740671073084</v>
      </c>
    </row>
    <row r="16" spans="1:96">
      <c r="A16" s="3">
        <f t="shared" si="14"/>
        <v>0.40823294999999993</v>
      </c>
      <c r="B16" s="12">
        <f>BN19</f>
        <v>-3.2039461078892706</v>
      </c>
      <c r="C16" s="13">
        <f>BN21</f>
        <v>3.9017493523950786E-2</v>
      </c>
      <c r="D16" s="12">
        <f>BN24</f>
        <v>9.169110978128435</v>
      </c>
      <c r="F16" s="45" t="s">
        <v>82</v>
      </c>
      <c r="G16" s="44">
        <v>-2.2601260000000001</v>
      </c>
      <c r="H16" s="44">
        <v>1.0085</v>
      </c>
      <c r="I16" s="44">
        <v>-2.2400000000000002</v>
      </c>
      <c r="J16" s="44">
        <v>2.5999999999999999E-2</v>
      </c>
      <c r="K16" s="44">
        <v>-4.2429670000000002</v>
      </c>
      <c r="L16" s="44">
        <v>-0.27728520000000001</v>
      </c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</row>
    <row r="17" spans="1:96">
      <c r="A17" s="3">
        <f t="shared" si="14"/>
        <v>0.48987953999999989</v>
      </c>
      <c r="B17" s="12">
        <f>BT19</f>
        <v>-3.1268057074965969</v>
      </c>
      <c r="C17" s="13">
        <f>BT21</f>
        <v>4.2014988542971775E-2</v>
      </c>
      <c r="D17" s="12">
        <f>BT24</f>
        <v>9.8735223075983676</v>
      </c>
      <c r="F17" s="45" t="s">
        <v>90</v>
      </c>
      <c r="G17" s="44">
        <v>0.9448086</v>
      </c>
      <c r="H17" s="44">
        <v>0.4704834</v>
      </c>
      <c r="I17" s="44">
        <v>2.0099999999999998</v>
      </c>
      <c r="J17" s="44">
        <v>4.4999999999999998E-2</v>
      </c>
      <c r="K17" s="44">
        <v>1.9777699999999999E-2</v>
      </c>
      <c r="L17" s="44">
        <v>1.8698399999999999</v>
      </c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</row>
    <row r="18" spans="1:96">
      <c r="A18" s="3">
        <f t="shared" si="14"/>
        <v>0.57152612999999985</v>
      </c>
      <c r="B18" s="12">
        <f>BZ19</f>
        <v>-3.0496653071039228</v>
      </c>
      <c r="C18" s="13">
        <f>BZ21</f>
        <v>4.523192533029903E-2</v>
      </c>
      <c r="D18" s="12">
        <f>BZ24</f>
        <v>10.629502452620272</v>
      </c>
      <c r="F18" s="45" t="s">
        <v>91</v>
      </c>
      <c r="G18" s="44">
        <v>3.0239919999999998</v>
      </c>
      <c r="H18" s="44">
        <v>0.89858000000000005</v>
      </c>
      <c r="I18" s="44">
        <v>3.37</v>
      </c>
      <c r="J18" s="44">
        <v>1E-3</v>
      </c>
      <c r="K18" s="44">
        <v>1.2572680000000001</v>
      </c>
      <c r="L18" s="44">
        <v>4.7907159999999998</v>
      </c>
    </row>
    <row r="19" spans="1:96">
      <c r="A19" s="3">
        <f t="shared" si="14"/>
        <v>0.65317271999999982</v>
      </c>
      <c r="B19" s="12">
        <f>CF19</f>
        <v>-2.9725249067112487</v>
      </c>
      <c r="C19" s="13">
        <f>CF21</f>
        <v>4.8682654527386703E-2</v>
      </c>
      <c r="D19" s="12">
        <f>CF24</f>
        <v>11.440423813935874</v>
      </c>
      <c r="F19" s="45" t="s">
        <v>92</v>
      </c>
      <c r="G19" s="44">
        <v>0.68839289999999997</v>
      </c>
      <c r="H19" s="44">
        <v>0.44141770000000002</v>
      </c>
      <c r="I19" s="44">
        <v>1.56</v>
      </c>
      <c r="J19" s="44">
        <v>0.12</v>
      </c>
      <c r="K19" s="44">
        <v>-0.17949109999999999</v>
      </c>
      <c r="L19" s="44">
        <v>1.5562769999999999</v>
      </c>
      <c r="P19" s="2" t="s">
        <v>12</v>
      </c>
      <c r="R19" s="2">
        <f>(SUM(R9:R17))</f>
        <v>-3.2086466723955609</v>
      </c>
      <c r="V19" s="2" t="s">
        <v>12</v>
      </c>
      <c r="X19" s="2">
        <f>(SUM(X9:X17))</f>
        <v>-2.9753807040817808</v>
      </c>
      <c r="AB19" s="2" t="s">
        <v>12</v>
      </c>
      <c r="AD19" s="2">
        <f>(SUM(AD9:AD17))</f>
        <v>-3.4419126407093406</v>
      </c>
      <c r="AH19" s="2" t="s">
        <v>12</v>
      </c>
      <c r="AJ19" s="2">
        <f>(SUM(AJ9:AJ17))</f>
        <v>-3.5896481098526407</v>
      </c>
      <c r="AN19" s="2" t="s">
        <v>12</v>
      </c>
      <c r="AP19" s="2">
        <f>(SUM(AP9:AP17))</f>
        <v>-3.512507709459967</v>
      </c>
      <c r="AT19" s="2" t="s">
        <v>12</v>
      </c>
      <c r="AV19" s="2">
        <f>(SUM(AV9:AV17))</f>
        <v>-3.4353673090672929</v>
      </c>
      <c r="AZ19" s="2" t="s">
        <v>12</v>
      </c>
      <c r="BB19" s="2">
        <f>(SUM(BB9:BB17))</f>
        <v>-3.3582269086746188</v>
      </c>
      <c r="BF19" s="2" t="s">
        <v>12</v>
      </c>
      <c r="BH19" s="2">
        <f>(SUM(BH9:BH17))</f>
        <v>-3.2810865082819447</v>
      </c>
      <c r="BL19" s="2" t="s">
        <v>12</v>
      </c>
      <c r="BN19" s="2">
        <f>(SUM(BN9:BN17))</f>
        <v>-3.2039461078892706</v>
      </c>
      <c r="BR19" s="2" t="s">
        <v>12</v>
      </c>
      <c r="BT19" s="2">
        <f>(SUM(BT9:BT17))</f>
        <v>-3.1268057074965969</v>
      </c>
      <c r="BX19" s="2" t="s">
        <v>12</v>
      </c>
      <c r="BZ19" s="2">
        <f>(SUM(BZ9:BZ17))</f>
        <v>-3.0496653071039228</v>
      </c>
      <c r="CD19" s="2" t="s">
        <v>12</v>
      </c>
      <c r="CF19" s="2">
        <f>(SUM(CF9:CF17))</f>
        <v>-2.9725249067112487</v>
      </c>
      <c r="CJ19" s="2" t="s">
        <v>12</v>
      </c>
      <c r="CL19" s="2">
        <f>(SUM(CL9:CL17))</f>
        <v>-2.895384506318575</v>
      </c>
      <c r="CP19" s="2" t="s">
        <v>12</v>
      </c>
      <c r="CR19" s="2">
        <f>(SUM(CR9:CR17))</f>
        <v>-2.8182441059259009</v>
      </c>
    </row>
    <row r="20" spans="1:96">
      <c r="A20" s="3">
        <f t="shared" si="14"/>
        <v>0.73481930999999978</v>
      </c>
      <c r="B20" s="12">
        <f>CL19</f>
        <v>-2.895384506318575</v>
      </c>
      <c r="C20" s="13">
        <f>CL21</f>
        <v>5.2382195588425384E-2</v>
      </c>
      <c r="D20" s="12">
        <f>CL24</f>
        <v>12.309815963279965</v>
      </c>
      <c r="F20" s="45" t="s">
        <v>93</v>
      </c>
      <c r="G20" s="44">
        <v>4.0586359999999999</v>
      </c>
      <c r="H20" s="44">
        <v>1.2492030000000001</v>
      </c>
      <c r="I20" s="44">
        <v>3.25</v>
      </c>
      <c r="J20" s="44">
        <v>1E-3</v>
      </c>
      <c r="K20" s="44">
        <v>1.6025419999999999</v>
      </c>
      <c r="L20" s="44">
        <v>6.514729</v>
      </c>
    </row>
    <row r="21" spans="1:96">
      <c r="A21" s="3">
        <f>max_entropy</f>
        <v>0.81646589999999997</v>
      </c>
      <c r="B21" s="12">
        <f>CR19</f>
        <v>-2.8182441059259009</v>
      </c>
      <c r="C21" s="13">
        <f>CR21</f>
        <v>5.6346224093248541E-2</v>
      </c>
      <c r="D21" s="12">
        <f>CR24</f>
        <v>13.241362661913406</v>
      </c>
      <c r="F21" s="33" t="s">
        <v>9</v>
      </c>
      <c r="G21" s="44"/>
      <c r="H21" s="44"/>
      <c r="I21" s="44"/>
      <c r="J21" s="44"/>
      <c r="K21" s="44"/>
      <c r="L21" s="44"/>
      <c r="P21" s="2" t="s">
        <v>13</v>
      </c>
      <c r="R21" s="2">
        <f>(1/(1+(EXP(-R19))))</f>
        <v>3.8841626658578529E-2</v>
      </c>
      <c r="V21" s="2" t="s">
        <v>13</v>
      </c>
      <c r="X21" s="2">
        <f>(1/(1+(EXP(-X19))))</f>
        <v>4.8550565308518562E-2</v>
      </c>
      <c r="AB21" s="2" t="s">
        <v>13</v>
      </c>
      <c r="AD21" s="2">
        <f>(1/(1+(EXP(-AD19))))</f>
        <v>3.1010959101502672E-2</v>
      </c>
      <c r="AH21" s="2" t="s">
        <v>13</v>
      </c>
      <c r="AJ21" s="2">
        <f>(1/(1+(EXP(-AJ19))))</f>
        <v>2.6866317251631314E-2</v>
      </c>
      <c r="AN21" s="2" t="s">
        <v>13</v>
      </c>
      <c r="AP21" s="2">
        <f>(1/(1+(EXP(-AP19))))</f>
        <v>2.8958436076942522E-2</v>
      </c>
      <c r="AT21" s="2" t="s">
        <v>13</v>
      </c>
      <c r="AV21" s="2">
        <f>(1/(1+(EXP(-AV19))))</f>
        <v>3.1208246508153115E-2</v>
      </c>
      <c r="AZ21" s="2" t="s">
        <v>13</v>
      </c>
      <c r="BB21" s="2">
        <f>(1/(1+(EXP(-BB19))))</f>
        <v>3.3626794093701506E-2</v>
      </c>
      <c r="BF21" s="2" t="s">
        <v>13</v>
      </c>
      <c r="BH21" s="2">
        <f>(1/(1+(EXP(-BH19))))</f>
        <v>3.6225763493349654E-2</v>
      </c>
      <c r="BL21" s="2" t="s">
        <v>13</v>
      </c>
      <c r="BN21" s="2">
        <f>(1/(1+(EXP(-BN19))))</f>
        <v>3.9017493523950786E-2</v>
      </c>
      <c r="BR21" s="2" t="s">
        <v>13</v>
      </c>
      <c r="BT21" s="2">
        <f>(1/(1+(EXP(-BT19))))</f>
        <v>4.2014988542971775E-2</v>
      </c>
      <c r="BX21" s="2" t="s">
        <v>13</v>
      </c>
      <c r="BZ21" s="2">
        <f>(1/(1+(EXP(-BZ19))))</f>
        <v>4.523192533029903E-2</v>
      </c>
      <c r="CD21" s="2" t="s">
        <v>13</v>
      </c>
      <c r="CF21" s="2">
        <f>(1/(1+(EXP(-CF19))))</f>
        <v>4.8682654527386703E-2</v>
      </c>
      <c r="CJ21" s="2" t="s">
        <v>13</v>
      </c>
      <c r="CL21" s="2">
        <f>(1/(1+(EXP(-CL19))))</f>
        <v>5.2382195588425384E-2</v>
      </c>
      <c r="CP21" s="2" t="s">
        <v>13</v>
      </c>
      <c r="CR21" s="2">
        <f>(1/(1+(EXP(-CR19))))</f>
        <v>5.6346224093248541E-2</v>
      </c>
    </row>
    <row r="22" spans="1:96">
      <c r="D22" s="13" t="s">
        <v>86</v>
      </c>
      <c r="F22" s="33" t="s">
        <v>29</v>
      </c>
      <c r="G22" s="44">
        <v>-1.4357470000000001</v>
      </c>
      <c r="H22" s="44">
        <v>0.44342160000000003</v>
      </c>
      <c r="I22" s="44">
        <v>-3.24</v>
      </c>
      <c r="J22" s="44">
        <v>1E-3</v>
      </c>
      <c r="K22" s="44">
        <v>-2.3075709999999998</v>
      </c>
      <c r="L22" s="44">
        <v>-0.56392350000000002</v>
      </c>
      <c r="P22" s="2" t="s">
        <v>36</v>
      </c>
      <c r="R22" s="2">
        <f>ABS($R$21-R21)</f>
        <v>0</v>
      </c>
      <c r="V22" s="2" t="s">
        <v>36</v>
      </c>
      <c r="X22" s="2">
        <f>ABS($R$21-X21)</f>
        <v>9.7089386499400326E-3</v>
      </c>
      <c r="AB22" s="2" t="s">
        <v>36</v>
      </c>
      <c r="AD22" s="2">
        <f>ABS($R$21-AD21)</f>
        <v>7.8306675570758572E-3</v>
      </c>
      <c r="AH22" s="2" t="s">
        <v>36</v>
      </c>
      <c r="AJ22" s="2">
        <f>ABS($R$21-AJ21)</f>
        <v>1.1975309406947215E-2</v>
      </c>
      <c r="AN22" s="2" t="s">
        <v>36</v>
      </c>
      <c r="AP22" s="2">
        <f>ABS($R$21-AP21)</f>
        <v>9.8831905816360067E-3</v>
      </c>
      <c r="AT22" s="2" t="s">
        <v>36</v>
      </c>
      <c r="AV22" s="2">
        <f>ABS($R$21-AV21)</f>
        <v>7.6333801504254138E-3</v>
      </c>
      <c r="AZ22" s="2" t="s">
        <v>36</v>
      </c>
      <c r="BB22" s="2">
        <f>ABS($R$21-BB21)</f>
        <v>5.2148325648770227E-3</v>
      </c>
      <c r="BF22" s="2" t="s">
        <v>36</v>
      </c>
      <c r="BH22" s="2">
        <f>ABS($R$21-BH21)</f>
        <v>2.6158631652288752E-3</v>
      </c>
      <c r="BL22" s="2" t="s">
        <v>36</v>
      </c>
      <c r="BN22" s="2">
        <f>ABS($R$21-BN21)</f>
        <v>1.7586686537225671E-4</v>
      </c>
      <c r="BR22" s="2" t="s">
        <v>36</v>
      </c>
      <c r="BT22" s="2">
        <f>ABS($R$21-BT21)</f>
        <v>3.1733618843932457E-3</v>
      </c>
      <c r="BX22" s="2" t="s">
        <v>36</v>
      </c>
      <c r="BZ22" s="2">
        <f>ABS($R$21-BZ21)</f>
        <v>6.3902986717205013E-3</v>
      </c>
      <c r="CD22" s="2" t="s">
        <v>36</v>
      </c>
      <c r="CF22" s="2">
        <f>ABS($R$21-CF21)</f>
        <v>9.8410278688081734E-3</v>
      </c>
      <c r="CJ22" s="2" t="s">
        <v>36</v>
      </c>
      <c r="CL22" s="2">
        <f>ABS($R$21-CL21)</f>
        <v>1.3540568929846855E-2</v>
      </c>
      <c r="CP22" s="2" t="s">
        <v>36</v>
      </c>
      <c r="CR22" s="2">
        <f>ABS($R$21-CR21)</f>
        <v>1.7504597434670012E-2</v>
      </c>
    </row>
    <row r="23" spans="1:96">
      <c r="A23" s="3" t="s">
        <v>87</v>
      </c>
      <c r="D23" s="12">
        <f>D21-D11</f>
        <v>6.927778107780048</v>
      </c>
      <c r="F23" s="39"/>
      <c r="G23" s="39"/>
      <c r="H23" s="39"/>
      <c r="I23" s="39"/>
      <c r="J23" s="39"/>
      <c r="K23" s="39"/>
      <c r="L23" s="39"/>
      <c r="P23" s="2" t="s">
        <v>37</v>
      </c>
      <c r="R23" s="9">
        <v>235</v>
      </c>
      <c r="V23" s="2" t="s">
        <v>37</v>
      </c>
      <c r="X23" s="9">
        <v>235</v>
      </c>
      <c r="AB23" s="2" t="s">
        <v>37</v>
      </c>
      <c r="AD23" s="9">
        <v>235</v>
      </c>
      <c r="AH23" s="2" t="s">
        <v>37</v>
      </c>
      <c r="AJ23" s="9">
        <v>235</v>
      </c>
      <c r="AN23" s="2" t="s">
        <v>37</v>
      </c>
      <c r="AP23" s="9">
        <v>235</v>
      </c>
      <c r="AT23" s="2" t="s">
        <v>37</v>
      </c>
      <c r="AV23" s="9">
        <v>235</v>
      </c>
      <c r="AZ23" s="2" t="s">
        <v>37</v>
      </c>
      <c r="BB23" s="9">
        <v>235</v>
      </c>
      <c r="BF23" s="2" t="s">
        <v>37</v>
      </c>
      <c r="BH23" s="9">
        <v>235</v>
      </c>
      <c r="BL23" s="2" t="s">
        <v>37</v>
      </c>
      <c r="BN23" s="9">
        <v>235</v>
      </c>
      <c r="BR23" s="2" t="s">
        <v>37</v>
      </c>
      <c r="BT23" s="9">
        <v>235</v>
      </c>
      <c r="BX23" s="2" t="s">
        <v>37</v>
      </c>
      <c r="BZ23" s="9">
        <v>235</v>
      </c>
      <c r="CD23" s="2" t="s">
        <v>37</v>
      </c>
      <c r="CF23" s="9">
        <v>235</v>
      </c>
      <c r="CJ23" s="2" t="s">
        <v>37</v>
      </c>
      <c r="CL23" s="9">
        <v>235</v>
      </c>
      <c r="CP23" s="2" t="s">
        <v>37</v>
      </c>
      <c r="CR23" s="9">
        <v>235</v>
      </c>
    </row>
    <row r="24" spans="1:96">
      <c r="A24" s="3">
        <f>A21-A20</f>
        <v>8.1646590000000185E-2</v>
      </c>
      <c r="F24" s="40" t="s">
        <v>72</v>
      </c>
      <c r="G24" s="41" t="s">
        <v>73</v>
      </c>
      <c r="H24" s="41" t="s">
        <v>74</v>
      </c>
      <c r="I24" s="41" t="s">
        <v>75</v>
      </c>
      <c r="J24" s="39"/>
      <c r="K24" s="42" t="s">
        <v>80</v>
      </c>
      <c r="L24" s="3">
        <v>393</v>
      </c>
      <c r="P24" s="2" t="s">
        <v>35</v>
      </c>
      <c r="R24" s="9">
        <f>R21*R23</f>
        <v>9.1277822647659548</v>
      </c>
      <c r="V24" s="2" t="s">
        <v>35</v>
      </c>
      <c r="X24" s="9">
        <f>X21*X23</f>
        <v>11.409382847501861</v>
      </c>
      <c r="AB24" s="2" t="s">
        <v>35</v>
      </c>
      <c r="AD24" s="9">
        <f>AD21*AD23</f>
        <v>7.2875753888531278</v>
      </c>
      <c r="AH24" s="2" t="s">
        <v>35</v>
      </c>
      <c r="AJ24" s="9">
        <f>AJ21*AJ23</f>
        <v>6.3135845541333584</v>
      </c>
      <c r="AN24" s="2" t="s">
        <v>35</v>
      </c>
      <c r="AP24" s="9">
        <f>AP21*AP23</f>
        <v>6.8052324780814928</v>
      </c>
      <c r="AT24" s="2" t="s">
        <v>35</v>
      </c>
      <c r="AV24" s="9">
        <f>AV21*AV23</f>
        <v>7.3339379294159821</v>
      </c>
      <c r="AZ24" s="2" t="s">
        <v>35</v>
      </c>
      <c r="BB24" s="9">
        <f>BB21*BB23</f>
        <v>7.9022966120198541</v>
      </c>
      <c r="BF24" s="2" t="s">
        <v>35</v>
      </c>
      <c r="BH24" s="9">
        <f>BH21*BH23</f>
        <v>8.5130544209371681</v>
      </c>
      <c r="BL24" s="2" t="s">
        <v>35</v>
      </c>
      <c r="BN24" s="9">
        <f>BN21*BN23</f>
        <v>9.169110978128435</v>
      </c>
      <c r="BR24" s="2" t="s">
        <v>35</v>
      </c>
      <c r="BT24" s="9">
        <f>BT21*BT23</f>
        <v>9.8735223075983676</v>
      </c>
      <c r="BX24" s="2" t="s">
        <v>35</v>
      </c>
      <c r="BZ24" s="9">
        <f>BZ21*BZ23</f>
        <v>10.629502452620272</v>
      </c>
      <c r="CD24" s="2" t="s">
        <v>35</v>
      </c>
      <c r="CF24" s="9">
        <f>CF21*CF23</f>
        <v>11.440423813935874</v>
      </c>
      <c r="CJ24" s="2" t="s">
        <v>35</v>
      </c>
      <c r="CL24" s="9">
        <f>CL21*CL23</f>
        <v>12.309815963279965</v>
      </c>
      <c r="CP24" s="2" t="s">
        <v>35</v>
      </c>
      <c r="CR24" s="9">
        <f>CR21*CR23</f>
        <v>13.241362661913406</v>
      </c>
    </row>
    <row r="25" spans="1:96">
      <c r="F25" s="42" t="s">
        <v>76</v>
      </c>
      <c r="G25" s="44">
        <v>1850.1505999999999</v>
      </c>
      <c r="H25" s="44">
        <v>6</v>
      </c>
      <c r="I25" s="44">
        <v>308.35843399999999</v>
      </c>
      <c r="J25" s="39"/>
      <c r="K25" s="42" t="s">
        <v>89</v>
      </c>
      <c r="L25" s="44">
        <v>165.93</v>
      </c>
      <c r="P25" s="2" t="s">
        <v>10</v>
      </c>
      <c r="R25" s="2">
        <f>R22*R23</f>
        <v>0</v>
      </c>
      <c r="V25" s="2" t="s">
        <v>10</v>
      </c>
      <c r="X25" s="2">
        <f>X22*X23</f>
        <v>2.2816005827359076</v>
      </c>
      <c r="AB25" s="2" t="s">
        <v>10</v>
      </c>
      <c r="AD25" s="2">
        <f>AD22*AD23</f>
        <v>1.8402068759128265</v>
      </c>
      <c r="AH25" s="2" t="s">
        <v>10</v>
      </c>
      <c r="AJ25" s="2">
        <f>AJ22*AJ23</f>
        <v>2.8141977106325955</v>
      </c>
      <c r="AN25" s="2" t="s">
        <v>10</v>
      </c>
      <c r="AP25" s="2">
        <f>AP22*AP23</f>
        <v>2.3225497866844615</v>
      </c>
      <c r="AT25" s="2" t="s">
        <v>10</v>
      </c>
      <c r="AV25" s="2">
        <f>AV22*AV23</f>
        <v>1.7938443353499722</v>
      </c>
      <c r="AZ25" s="2" t="s">
        <v>10</v>
      </c>
      <c r="BB25" s="2">
        <f>BB22*BB23</f>
        <v>1.2254856527461004</v>
      </c>
      <c r="BF25" s="2" t="s">
        <v>10</v>
      </c>
      <c r="BH25" s="2">
        <f>BH22*BH23</f>
        <v>0.61472784382878565</v>
      </c>
      <c r="BL25" s="2" t="s">
        <v>10</v>
      </c>
      <c r="BN25" s="2">
        <f>BN22*BN23</f>
        <v>4.1328713362480327E-2</v>
      </c>
      <c r="BR25" s="2" t="s">
        <v>10</v>
      </c>
      <c r="BT25" s="2">
        <f>BT22*BT23</f>
        <v>0.74574004283241269</v>
      </c>
      <c r="BX25" s="2" t="s">
        <v>10</v>
      </c>
      <c r="BZ25" s="2">
        <f>BZ22*BZ23</f>
        <v>1.5017201878543178</v>
      </c>
      <c r="CD25" s="2" t="s">
        <v>10</v>
      </c>
      <c r="CF25" s="2">
        <f>CF22*CF23</f>
        <v>2.3126415491699208</v>
      </c>
      <c r="CJ25" s="2" t="s">
        <v>10</v>
      </c>
      <c r="CL25" s="2">
        <f>CL22*CL23</f>
        <v>3.1820336985140107</v>
      </c>
      <c r="CP25" s="2" t="s">
        <v>10</v>
      </c>
      <c r="CR25" s="2">
        <f>CR22*CR23</f>
        <v>4.1135803971474525</v>
      </c>
    </row>
    <row r="26" spans="1:96">
      <c r="F26" s="42" t="s">
        <v>77</v>
      </c>
      <c r="G26" s="44">
        <v>717.32887700000003</v>
      </c>
      <c r="H26" s="44">
        <v>386</v>
      </c>
      <c r="I26" s="44">
        <v>1.85836497</v>
      </c>
      <c r="J26" s="39"/>
      <c r="K26" s="42" t="s">
        <v>68</v>
      </c>
      <c r="L26" s="39">
        <v>0</v>
      </c>
    </row>
    <row r="27" spans="1:96">
      <c r="F27" s="42" t="s">
        <v>78</v>
      </c>
      <c r="G27" s="44">
        <v>2567.47948</v>
      </c>
      <c r="H27" s="44">
        <v>392</v>
      </c>
      <c r="I27" s="44">
        <v>6.5496925499999996</v>
      </c>
      <c r="J27" s="39"/>
      <c r="K27" s="42" t="s">
        <v>69</v>
      </c>
      <c r="L27" s="44">
        <v>0.72060000000000002</v>
      </c>
    </row>
    <row r="28" spans="1:96">
      <c r="F28" s="39"/>
      <c r="G28" s="39"/>
      <c r="H28" s="39"/>
      <c r="I28" s="39"/>
      <c r="J28" s="39"/>
      <c r="K28" s="42" t="s">
        <v>70</v>
      </c>
      <c r="L28" s="44">
        <v>0.71630000000000005</v>
      </c>
    </row>
    <row r="29" spans="1:96">
      <c r="A29" s="1" t="s">
        <v>65</v>
      </c>
      <c r="F29" s="39"/>
      <c r="G29" s="39"/>
      <c r="H29" s="39"/>
      <c r="I29" s="39"/>
      <c r="J29" s="39"/>
      <c r="K29" s="42" t="s">
        <v>71</v>
      </c>
      <c r="L29" s="44">
        <v>1.3632</v>
      </c>
    </row>
    <row r="30" spans="1:96">
      <c r="A30" s="1" t="s">
        <v>66</v>
      </c>
      <c r="F30" s="1"/>
    </row>
    <row r="31" spans="1:96">
      <c r="A31" s="1" t="s">
        <v>83</v>
      </c>
    </row>
    <row r="32" spans="1:96">
      <c r="A32" s="1" t="s">
        <v>67</v>
      </c>
    </row>
    <row r="33" spans="1:7">
      <c r="A33" s="1" t="s">
        <v>84</v>
      </c>
    </row>
    <row r="34" spans="1:7">
      <c r="A34" s="1" t="s">
        <v>85</v>
      </c>
    </row>
    <row r="35" spans="1:7">
      <c r="A35" s="1"/>
    </row>
    <row r="41" spans="1:7">
      <c r="G41" s="1"/>
    </row>
    <row r="42" spans="1:7">
      <c r="G42" s="1"/>
    </row>
    <row r="43" spans="1:7">
      <c r="G43" s="1"/>
    </row>
    <row r="44" spans="1:7">
      <c r="G44" s="1"/>
    </row>
    <row r="45" spans="1:7">
      <c r="G45" s="1"/>
    </row>
    <row r="46" spans="1:7">
      <c r="G46" s="1"/>
    </row>
    <row r="47" spans="1:7">
      <c r="G47" s="1"/>
    </row>
    <row r="48" spans="1:7">
      <c r="G48" s="1"/>
    </row>
    <row r="49" spans="7:7">
      <c r="G49" s="1"/>
    </row>
    <row r="50" spans="7:7">
      <c r="G50" s="1"/>
    </row>
    <row r="51" spans="7:7">
      <c r="G51" s="1"/>
    </row>
    <row r="52" spans="7:7">
      <c r="G52" s="1"/>
    </row>
    <row r="53" spans="7:7">
      <c r="G53" s="1"/>
    </row>
    <row r="54" spans="7:7">
      <c r="G54" s="1"/>
    </row>
    <row r="55" spans="7:7">
      <c r="G55" s="1"/>
    </row>
    <row r="56" spans="7:7">
      <c r="G56" s="1"/>
    </row>
    <row r="57" spans="7:7">
      <c r="G57" s="1"/>
    </row>
    <row r="58" spans="7:7">
      <c r="G58" s="1"/>
    </row>
    <row r="59" spans="7:7">
      <c r="G59" s="1"/>
    </row>
    <row r="60" spans="7:7">
      <c r="G60" s="1"/>
    </row>
    <row r="61" spans="7:7">
      <c r="G61" s="1"/>
    </row>
    <row r="62" spans="7:7">
      <c r="G62" s="1"/>
    </row>
    <row r="63" spans="7:7">
      <c r="G63" s="1"/>
    </row>
    <row r="64" spans="7:7">
      <c r="G64" s="1"/>
    </row>
    <row r="65" spans="7:7">
      <c r="G65" s="1"/>
    </row>
  </sheetData>
  <phoneticPr fontId="0" type="noConversion"/>
  <printOptions gridLines="1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39"/>
  <sheetViews>
    <sheetView workbookViewId="0">
      <selection activeCell="A12" sqref="A12:A20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97" width="9.6640625" style="3"/>
    <col min="98" max="98" width="15.5" style="1" customWidth="1"/>
    <col min="99" max="102" width="9.6640625" style="2"/>
    <col min="103" max="103" width="9.6640625" style="3"/>
    <col min="104" max="104" width="15.5" style="1" customWidth="1"/>
    <col min="105" max="108" width="9.6640625" style="2"/>
    <col min="109" max="109" width="9.6640625" style="3"/>
    <col min="110" max="110" width="15.5" style="1" customWidth="1"/>
    <col min="111" max="114" width="9.6640625" style="2"/>
    <col min="115" max="115" width="9.6640625" style="3"/>
    <col min="116" max="116" width="15.5" style="1" customWidth="1"/>
    <col min="117" max="120" width="9.6640625" style="2"/>
    <col min="121" max="121" width="9.6640625" style="3"/>
    <col min="122" max="122" width="15.5" style="1" customWidth="1"/>
    <col min="123" max="126" width="9.6640625" style="2"/>
    <col min="127" max="127" width="9.6640625" style="3"/>
    <col min="128" max="128" width="15.5" style="1" customWidth="1"/>
    <col min="129" max="132" width="9.6640625" style="2"/>
    <col min="133" max="133" width="9.6640625" style="3"/>
    <col min="134" max="134" width="15.5" style="1" customWidth="1"/>
    <col min="135" max="138" width="9.6640625" style="2"/>
    <col min="139" max="139" width="9.6640625" style="3"/>
    <col min="140" max="140" width="15.5" style="1" customWidth="1"/>
    <col min="141" max="144" width="9.6640625" style="2"/>
    <col min="145" max="145" width="9.6640625" style="3"/>
    <col min="146" max="146" width="15.5" style="1" customWidth="1"/>
    <col min="147" max="150" width="9.6640625" style="2"/>
    <col min="151" max="151" width="9.6640625" style="3"/>
    <col min="152" max="152" width="15.5" style="1" customWidth="1"/>
    <col min="153" max="156" width="9.6640625" style="2"/>
    <col min="157" max="157" width="9.6640625" style="3"/>
    <col min="158" max="158" width="15.5" style="1" customWidth="1"/>
    <col min="159" max="162" width="9.6640625" style="2"/>
    <col min="163" max="163" width="9.6640625" style="3"/>
    <col min="164" max="164" width="15.5" style="1" customWidth="1"/>
    <col min="165" max="168" width="9.6640625" style="2"/>
    <col min="169" max="169" width="9.6640625" style="3"/>
    <col min="170" max="170" width="15.5" style="1" customWidth="1"/>
    <col min="171" max="174" width="9.6640625" style="2"/>
    <col min="175" max="175" width="9.6640625" style="3"/>
    <col min="176" max="176" width="15.5" style="1" customWidth="1"/>
    <col min="177" max="180" width="9.6640625" style="2"/>
    <col min="181" max="181" width="9.6640625" style="3"/>
    <col min="182" max="182" width="15.5" style="1" customWidth="1"/>
    <col min="183" max="186" width="9.6640625" style="2"/>
    <col min="187" max="16384" width="9.6640625" style="3"/>
  </cols>
  <sheetData>
    <row r="1" spans="1:186">
      <c r="A1" s="1" t="s">
        <v>32</v>
      </c>
      <c r="B1" s="14" t="s">
        <v>33</v>
      </c>
    </row>
    <row r="4" spans="1:186">
      <c r="A4" s="3" t="s">
        <v>31</v>
      </c>
      <c r="F4" s="10"/>
      <c r="G4" s="10"/>
      <c r="H4" s="8"/>
      <c r="I4" s="8"/>
      <c r="J4" s="8"/>
      <c r="K4" s="8"/>
      <c r="L4" s="8"/>
      <c r="N4" s="1" t="s">
        <v>11</v>
      </c>
      <c r="T4" s="1" t="s">
        <v>58</v>
      </c>
      <c r="Z4" s="1" t="s">
        <v>58</v>
      </c>
      <c r="AF4" s="1" t="s">
        <v>58</v>
      </c>
      <c r="AL4" s="1" t="s">
        <v>58</v>
      </c>
      <c r="AR4" s="1" t="s">
        <v>58</v>
      </c>
      <c r="AX4" s="1" t="s">
        <v>58</v>
      </c>
      <c r="BD4" s="1" t="s">
        <v>58</v>
      </c>
      <c r="BJ4" s="1" t="s">
        <v>58</v>
      </c>
      <c r="BP4" s="1" t="s">
        <v>58</v>
      </c>
      <c r="BV4" s="1" t="s">
        <v>58</v>
      </c>
      <c r="CB4" s="1" t="s">
        <v>58</v>
      </c>
      <c r="CH4" s="1" t="s">
        <v>58</v>
      </c>
      <c r="CN4" s="1" t="s">
        <v>58</v>
      </c>
      <c r="CT4" s="1" t="s">
        <v>58</v>
      </c>
      <c r="CZ4" s="1" t="s">
        <v>58</v>
      </c>
      <c r="DF4" s="1" t="s">
        <v>58</v>
      </c>
      <c r="DL4" s="1" t="s">
        <v>58</v>
      </c>
      <c r="DR4" s="1" t="s">
        <v>58</v>
      </c>
      <c r="DX4" s="1" t="s">
        <v>58</v>
      </c>
      <c r="ED4" s="1" t="s">
        <v>58</v>
      </c>
      <c r="EJ4" s="1" t="s">
        <v>58</v>
      </c>
      <c r="EP4" s="1" t="s">
        <v>58</v>
      </c>
      <c r="EV4" s="1" t="s">
        <v>58</v>
      </c>
      <c r="FB4" s="1" t="s">
        <v>58</v>
      </c>
      <c r="FH4" s="1" t="s">
        <v>58</v>
      </c>
      <c r="FN4" s="1" t="s">
        <v>58</v>
      </c>
      <c r="FT4" s="1" t="s">
        <v>58</v>
      </c>
      <c r="FZ4" s="1" t="s">
        <v>58</v>
      </c>
    </row>
    <row r="5" spans="1:186">
      <c r="A5" s="3" t="s">
        <v>57</v>
      </c>
      <c r="B5" s="12" t="s">
        <v>41</v>
      </c>
      <c r="C5" s="13" t="s">
        <v>39</v>
      </c>
      <c r="D5" s="12" t="s">
        <v>38</v>
      </c>
      <c r="F5" s="10"/>
      <c r="G5" s="10"/>
      <c r="H5" s="8"/>
      <c r="I5" s="8"/>
      <c r="J5" s="8"/>
      <c r="K5" s="8"/>
      <c r="L5" s="8"/>
      <c r="T5" s="1" t="s">
        <v>15</v>
      </c>
      <c r="Z5" s="1" t="s">
        <v>17</v>
      </c>
      <c r="AF5" s="1">
        <v>-9</v>
      </c>
      <c r="AL5" s="1">
        <v>-8</v>
      </c>
      <c r="AR5" s="1">
        <v>-7</v>
      </c>
      <c r="AX5" s="1">
        <v>-6</v>
      </c>
      <c r="BD5" s="1">
        <v>-5</v>
      </c>
      <c r="BJ5" s="1">
        <v>-4</v>
      </c>
      <c r="BP5" s="1">
        <v>-3</v>
      </c>
      <c r="BV5" s="1">
        <v>-2</v>
      </c>
      <c r="CB5" s="1">
        <v>-1</v>
      </c>
      <c r="CH5" s="1">
        <v>0</v>
      </c>
      <c r="CN5" s="1">
        <v>1</v>
      </c>
      <c r="CT5" s="1" t="s">
        <v>44</v>
      </c>
      <c r="CZ5" s="1" t="s">
        <v>51</v>
      </c>
      <c r="DF5" s="1" t="s">
        <v>52</v>
      </c>
      <c r="DL5" s="1" t="s">
        <v>44</v>
      </c>
      <c r="DR5" s="1" t="s">
        <v>51</v>
      </c>
      <c r="DX5" s="1" t="s">
        <v>52</v>
      </c>
      <c r="ED5" s="1" t="s">
        <v>44</v>
      </c>
      <c r="EJ5" s="1" t="s">
        <v>51</v>
      </c>
      <c r="EP5" s="1" t="s">
        <v>52</v>
      </c>
      <c r="EV5" s="1" t="s">
        <v>44</v>
      </c>
      <c r="FB5" s="1" t="s">
        <v>51</v>
      </c>
      <c r="FH5" s="1" t="s">
        <v>52</v>
      </c>
      <c r="FN5" s="1" t="s">
        <v>44</v>
      </c>
      <c r="FT5" s="1" t="s">
        <v>51</v>
      </c>
      <c r="FZ5" s="1" t="s">
        <v>52</v>
      </c>
    </row>
    <row r="6" spans="1:186">
      <c r="A6" s="3" t="s">
        <v>44</v>
      </c>
      <c r="B6" s="12">
        <f>R19</f>
        <v>-3.2086466723955609</v>
      </c>
      <c r="C6" s="13">
        <f>R21</f>
        <v>3.8841626658578529E-2</v>
      </c>
      <c r="D6" s="12">
        <f>R24</f>
        <v>9.1277822647659548</v>
      </c>
      <c r="F6" s="10"/>
      <c r="G6" s="10"/>
      <c r="H6" s="8"/>
      <c r="I6" s="8"/>
      <c r="J6" s="8"/>
      <c r="K6" s="8"/>
      <c r="L6" s="8"/>
      <c r="CT6" s="23" t="s">
        <v>50</v>
      </c>
      <c r="CZ6" s="23" t="s">
        <v>50</v>
      </c>
      <c r="DF6" s="23" t="s">
        <v>50</v>
      </c>
      <c r="DL6" s="24" t="s">
        <v>53</v>
      </c>
      <c r="DR6" s="24" t="s">
        <v>53</v>
      </c>
      <c r="DX6" s="24" t="s">
        <v>53</v>
      </c>
      <c r="ED6" s="26" t="s">
        <v>54</v>
      </c>
      <c r="EJ6" s="26" t="s">
        <v>54</v>
      </c>
      <c r="EP6" s="26" t="s">
        <v>54</v>
      </c>
      <c r="EV6" s="28" t="s">
        <v>55</v>
      </c>
      <c r="FB6" s="28" t="s">
        <v>55</v>
      </c>
      <c r="FH6" s="28" t="s">
        <v>55</v>
      </c>
      <c r="FN6" s="30" t="s">
        <v>56</v>
      </c>
      <c r="FT6" s="30" t="s">
        <v>56</v>
      </c>
      <c r="FZ6" s="30" t="s">
        <v>56</v>
      </c>
    </row>
    <row r="7" spans="1:186">
      <c r="E7" s="3" t="s">
        <v>10</v>
      </c>
      <c r="F7" s="32"/>
      <c r="G7" s="10"/>
      <c r="H7" s="8"/>
      <c r="I7" s="8"/>
      <c r="J7" s="8"/>
      <c r="K7" s="8"/>
      <c r="L7" s="8"/>
      <c r="N7" s="4" t="s">
        <v>0</v>
      </c>
      <c r="O7" s="2" t="s">
        <v>1</v>
      </c>
      <c r="P7" s="2" t="s">
        <v>2</v>
      </c>
      <c r="Q7" s="2" t="s">
        <v>40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40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40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40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40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40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40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40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40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40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40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40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40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40</v>
      </c>
      <c r="CR7" s="2" t="s">
        <v>14</v>
      </c>
      <c r="CT7" s="4" t="s">
        <v>0</v>
      </c>
      <c r="CU7" s="2" t="s">
        <v>1</v>
      </c>
      <c r="CV7" s="2" t="s">
        <v>2</v>
      </c>
      <c r="CW7" s="2" t="s">
        <v>40</v>
      </c>
      <c r="CX7" s="2" t="s">
        <v>14</v>
      </c>
      <c r="CZ7" s="4" t="s">
        <v>0</v>
      </c>
      <c r="DA7" s="2" t="s">
        <v>1</v>
      </c>
      <c r="DB7" s="2" t="s">
        <v>2</v>
      </c>
      <c r="DC7" s="2" t="s">
        <v>40</v>
      </c>
      <c r="DD7" s="2" t="s">
        <v>14</v>
      </c>
      <c r="DF7" s="4" t="s">
        <v>0</v>
      </c>
      <c r="DG7" s="2" t="s">
        <v>1</v>
      </c>
      <c r="DH7" s="2" t="s">
        <v>2</v>
      </c>
      <c r="DI7" s="2" t="s">
        <v>40</v>
      </c>
      <c r="DJ7" s="2" t="s">
        <v>14</v>
      </c>
      <c r="DL7" s="4" t="s">
        <v>0</v>
      </c>
      <c r="DM7" s="2" t="s">
        <v>1</v>
      </c>
      <c r="DN7" s="2" t="s">
        <v>2</v>
      </c>
      <c r="DO7" s="2" t="s">
        <v>40</v>
      </c>
      <c r="DP7" s="2" t="s">
        <v>14</v>
      </c>
      <c r="DR7" s="4" t="s">
        <v>0</v>
      </c>
      <c r="DS7" s="2" t="s">
        <v>1</v>
      </c>
      <c r="DT7" s="2" t="s">
        <v>2</v>
      </c>
      <c r="DU7" s="2" t="s">
        <v>40</v>
      </c>
      <c r="DV7" s="2" t="s">
        <v>14</v>
      </c>
      <c r="DX7" s="4" t="s">
        <v>0</v>
      </c>
      <c r="DY7" s="2" t="s">
        <v>1</v>
      </c>
      <c r="DZ7" s="2" t="s">
        <v>2</v>
      </c>
      <c r="EA7" s="2" t="s">
        <v>40</v>
      </c>
      <c r="EB7" s="2" t="s">
        <v>14</v>
      </c>
      <c r="ED7" s="4" t="s">
        <v>0</v>
      </c>
      <c r="EE7" s="2" t="s">
        <v>1</v>
      </c>
      <c r="EF7" s="2" t="s">
        <v>2</v>
      </c>
      <c r="EG7" s="2" t="s">
        <v>40</v>
      </c>
      <c r="EH7" s="2" t="s">
        <v>14</v>
      </c>
      <c r="EJ7" s="4" t="s">
        <v>0</v>
      </c>
      <c r="EK7" s="2" t="s">
        <v>1</v>
      </c>
      <c r="EL7" s="2" t="s">
        <v>2</v>
      </c>
      <c r="EM7" s="2" t="s">
        <v>40</v>
      </c>
      <c r="EN7" s="2" t="s">
        <v>14</v>
      </c>
      <c r="EP7" s="4" t="s">
        <v>0</v>
      </c>
      <c r="EQ7" s="2" t="s">
        <v>1</v>
      </c>
      <c r="ER7" s="2" t="s">
        <v>2</v>
      </c>
      <c r="ES7" s="2" t="s">
        <v>40</v>
      </c>
      <c r="ET7" s="2" t="s">
        <v>14</v>
      </c>
      <c r="EV7" s="4" t="s">
        <v>0</v>
      </c>
      <c r="EW7" s="2" t="s">
        <v>1</v>
      </c>
      <c r="EX7" s="2" t="s">
        <v>2</v>
      </c>
      <c r="EY7" s="2" t="s">
        <v>40</v>
      </c>
      <c r="EZ7" s="2" t="s">
        <v>14</v>
      </c>
      <c r="FB7" s="4" t="s">
        <v>0</v>
      </c>
      <c r="FC7" s="2" t="s">
        <v>1</v>
      </c>
      <c r="FD7" s="2" t="s">
        <v>2</v>
      </c>
      <c r="FE7" s="2" t="s">
        <v>40</v>
      </c>
      <c r="FF7" s="2" t="s">
        <v>14</v>
      </c>
      <c r="FH7" s="4" t="s">
        <v>0</v>
      </c>
      <c r="FI7" s="2" t="s">
        <v>1</v>
      </c>
      <c r="FJ7" s="2" t="s">
        <v>2</v>
      </c>
      <c r="FK7" s="2" t="s">
        <v>40</v>
      </c>
      <c r="FL7" s="2" t="s">
        <v>14</v>
      </c>
      <c r="FN7" s="4" t="s">
        <v>0</v>
      </c>
      <c r="FO7" s="2" t="s">
        <v>1</v>
      </c>
      <c r="FP7" s="2" t="s">
        <v>2</v>
      </c>
      <c r="FQ7" s="2" t="s">
        <v>40</v>
      </c>
      <c r="FR7" s="2" t="s">
        <v>14</v>
      </c>
      <c r="FT7" s="4" t="s">
        <v>0</v>
      </c>
      <c r="FU7" s="2" t="s">
        <v>1</v>
      </c>
      <c r="FV7" s="2" t="s">
        <v>2</v>
      </c>
      <c r="FW7" s="2" t="s">
        <v>40</v>
      </c>
      <c r="FX7" s="2" t="s">
        <v>14</v>
      </c>
      <c r="FZ7" s="4" t="s">
        <v>0</v>
      </c>
      <c r="GA7" s="2" t="s">
        <v>1</v>
      </c>
      <c r="GB7" s="2" t="s">
        <v>2</v>
      </c>
      <c r="GC7" s="2" t="s">
        <v>40</v>
      </c>
      <c r="GD7" s="2" t="s">
        <v>14</v>
      </c>
    </row>
    <row r="8" spans="1:186">
      <c r="A8" s="3" t="s">
        <v>62</v>
      </c>
      <c r="B8" s="12">
        <f>X19</f>
        <v>-1.5173561348455604</v>
      </c>
      <c r="C8" s="13">
        <f>X21</f>
        <v>0.17985117197685083</v>
      </c>
      <c r="D8" s="12">
        <f>X24</f>
        <v>42.265025414559943</v>
      </c>
      <c r="E8" s="43">
        <f>D8-D6</f>
        <v>33.137243149793989</v>
      </c>
      <c r="F8" s="10"/>
      <c r="G8" s="10"/>
      <c r="H8" s="8"/>
      <c r="I8" s="8"/>
      <c r="J8" s="8"/>
      <c r="K8" s="8"/>
      <c r="L8" s="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  <c r="CT8" s="4"/>
      <c r="CZ8" s="4"/>
      <c r="DF8" s="4"/>
      <c r="DL8" s="4"/>
      <c r="DR8" s="4"/>
      <c r="DX8" s="4"/>
      <c r="ED8" s="4"/>
      <c r="EJ8" s="4"/>
      <c r="EP8" s="4"/>
      <c r="EV8" s="4"/>
      <c r="FB8" s="4"/>
      <c r="FH8" s="4"/>
      <c r="FN8" s="4"/>
      <c r="FT8" s="4"/>
      <c r="FZ8" s="4"/>
    </row>
    <row r="9" spans="1:186">
      <c r="A9" s="3" t="s">
        <v>63</v>
      </c>
      <c r="B9" s="12">
        <f>AD19</f>
        <v>-4.89993720994556</v>
      </c>
      <c r="C9" s="13">
        <f>AD21</f>
        <v>7.3920020432877587E-3</v>
      </c>
      <c r="D9" s="12">
        <f>AD24</f>
        <v>1.7371204801726232</v>
      </c>
      <c r="E9" s="12">
        <f>D9-D6</f>
        <v>-7.3906617845933313</v>
      </c>
      <c r="F9" s="10"/>
      <c r="G9" s="10"/>
      <c r="H9" s="8"/>
      <c r="I9" s="8"/>
      <c r="J9" s="8"/>
      <c r="K9" s="8"/>
      <c r="L9" s="8"/>
      <c r="N9" s="5" t="s">
        <v>3</v>
      </c>
      <c r="O9" s="8">
        <f>B_cons</f>
        <v>-1.4357470000000001</v>
      </c>
      <c r="P9" s="8">
        <f>1</f>
        <v>1</v>
      </c>
      <c r="Q9" s="8"/>
      <c r="R9" s="2">
        <f t="shared" ref="R9:R16" si="0">O9*(P9+Q9)</f>
        <v>-1.4357470000000001</v>
      </c>
      <c r="T9" s="5" t="s">
        <v>3</v>
      </c>
      <c r="U9" s="8">
        <f>B_cons</f>
        <v>-1.4357470000000001</v>
      </c>
      <c r="V9" s="8">
        <f>1</f>
        <v>1</v>
      </c>
      <c r="W9" s="8"/>
      <c r="X9" s="2">
        <f t="shared" ref="X9:X16" si="1">U9*(V9+W9)</f>
        <v>-1.4357470000000001</v>
      </c>
      <c r="Z9" s="5" t="s">
        <v>3</v>
      </c>
      <c r="AA9" s="8">
        <f>B_cons</f>
        <v>-1.4357470000000001</v>
      </c>
      <c r="AB9" s="8">
        <f>1</f>
        <v>1</v>
      </c>
      <c r="AC9" s="8"/>
      <c r="AD9" s="2">
        <f t="shared" ref="AD9:AD16" si="2">AA9*(AB9+AC9)</f>
        <v>-1.4357470000000001</v>
      </c>
      <c r="AF9" s="5" t="s">
        <v>3</v>
      </c>
      <c r="AG9" s="8">
        <f>B_cons</f>
        <v>-1.4357470000000001</v>
      </c>
      <c r="AH9" s="8">
        <f>1</f>
        <v>1</v>
      </c>
      <c r="AI9" s="8"/>
      <c r="AJ9" s="2">
        <f t="shared" ref="AJ9:AJ16" si="3">AG9*(AH9+AI9)</f>
        <v>-1.4357470000000001</v>
      </c>
      <c r="AL9" s="5" t="s">
        <v>3</v>
      </c>
      <c r="AM9" s="8">
        <f>B_cons</f>
        <v>-1.4357470000000001</v>
      </c>
      <c r="AN9" s="8">
        <f>1</f>
        <v>1</v>
      </c>
      <c r="AO9" s="8"/>
      <c r="AP9" s="2">
        <f t="shared" ref="AP9:AP16" si="4">AM9*(AN9+AO9)</f>
        <v>-1.4357470000000001</v>
      </c>
      <c r="AR9" s="5" t="s">
        <v>3</v>
      </c>
      <c r="AS9" s="8">
        <f>B_cons</f>
        <v>-1.4357470000000001</v>
      </c>
      <c r="AT9" s="8">
        <f>1</f>
        <v>1</v>
      </c>
      <c r="AU9" s="8"/>
      <c r="AV9" s="2">
        <f t="shared" ref="AV9:AV16" si="5">AS9*(AT9+AU9)</f>
        <v>-1.4357470000000001</v>
      </c>
      <c r="AX9" s="5" t="s">
        <v>3</v>
      </c>
      <c r="AY9" s="8">
        <f>B_cons</f>
        <v>-1.4357470000000001</v>
      </c>
      <c r="AZ9" s="8">
        <f>1</f>
        <v>1</v>
      </c>
      <c r="BA9" s="8"/>
      <c r="BB9" s="2">
        <f t="shared" ref="BB9:BB16" si="6">AY9*(AZ9+BA9)</f>
        <v>-1.4357470000000001</v>
      </c>
      <c r="BD9" s="5" t="s">
        <v>3</v>
      </c>
      <c r="BE9" s="8">
        <f>B_cons</f>
        <v>-1.4357470000000001</v>
      </c>
      <c r="BF9" s="8">
        <f>1</f>
        <v>1</v>
      </c>
      <c r="BG9" s="8"/>
      <c r="BH9" s="2">
        <f t="shared" ref="BH9:BH16" si="7">BE9*(BF9+BG9)</f>
        <v>-1.4357470000000001</v>
      </c>
      <c r="BJ9" s="5" t="s">
        <v>3</v>
      </c>
      <c r="BK9" s="8">
        <f>B_cons</f>
        <v>-1.4357470000000001</v>
      </c>
      <c r="BL9" s="8">
        <f>1</f>
        <v>1</v>
      </c>
      <c r="BM9" s="8"/>
      <c r="BN9" s="2">
        <f t="shared" ref="BN9:BN16" si="8">BK9*(BL9+BM9)</f>
        <v>-1.4357470000000001</v>
      </c>
      <c r="BP9" s="5" t="s">
        <v>3</v>
      </c>
      <c r="BQ9" s="8">
        <f>B_cons</f>
        <v>-1.4357470000000001</v>
      </c>
      <c r="BR9" s="8">
        <f>1</f>
        <v>1</v>
      </c>
      <c r="BS9" s="8"/>
      <c r="BT9" s="2">
        <f t="shared" ref="BT9:BT16" si="9">BQ9*(BR9+BS9)</f>
        <v>-1.4357470000000001</v>
      </c>
      <c r="BV9" s="5" t="s">
        <v>3</v>
      </c>
      <c r="BW9" s="8">
        <f>B_cons</f>
        <v>-1.4357470000000001</v>
      </c>
      <c r="BX9" s="8">
        <f>1</f>
        <v>1</v>
      </c>
      <c r="BY9" s="8"/>
      <c r="BZ9" s="2">
        <f t="shared" ref="BZ9:BZ16" si="10">BW9*(BX9+BY9)</f>
        <v>-1.4357470000000001</v>
      </c>
      <c r="CB9" s="5" t="s">
        <v>3</v>
      </c>
      <c r="CC9" s="8">
        <f>B_cons</f>
        <v>-1.4357470000000001</v>
      </c>
      <c r="CD9" s="8">
        <f>1</f>
        <v>1</v>
      </c>
      <c r="CE9" s="8"/>
      <c r="CF9" s="2">
        <f t="shared" ref="CF9:CF16" si="11">CC9*(CD9+CE9)</f>
        <v>-1.4357470000000001</v>
      </c>
      <c r="CH9" s="5" t="s">
        <v>3</v>
      </c>
      <c r="CI9" s="8">
        <f>B_cons</f>
        <v>-1.4357470000000001</v>
      </c>
      <c r="CJ9" s="8">
        <f>1</f>
        <v>1</v>
      </c>
      <c r="CK9" s="8"/>
      <c r="CL9" s="2">
        <f t="shared" ref="CL9:CL16" si="12">CI9*(CJ9+CK9)</f>
        <v>-1.4357470000000001</v>
      </c>
      <c r="CN9" s="5" t="s">
        <v>3</v>
      </c>
      <c r="CO9" s="8">
        <f>B_cons</f>
        <v>-1.4357470000000001</v>
      </c>
      <c r="CP9" s="8">
        <f>1</f>
        <v>1</v>
      </c>
      <c r="CQ9" s="8"/>
      <c r="CR9" s="2">
        <f t="shared" ref="CR9:CR16" si="13">CO9*(CP9+CQ9)</f>
        <v>-1.4357470000000001</v>
      </c>
      <c r="CT9" s="5" t="s">
        <v>3</v>
      </c>
      <c r="CU9" s="8">
        <f>B_cons</f>
        <v>-1.4357470000000001</v>
      </c>
      <c r="CV9" s="8">
        <f>1</f>
        <v>1</v>
      </c>
      <c r="CW9" s="8"/>
      <c r="CX9" s="2">
        <f t="shared" ref="CX9:CX16" si="14">CU9*(CV9+CW9)</f>
        <v>-1.4357470000000001</v>
      </c>
      <c r="CZ9" s="5" t="s">
        <v>3</v>
      </c>
      <c r="DA9" s="8">
        <f>B_cons</f>
        <v>-1.4357470000000001</v>
      </c>
      <c r="DB9" s="8">
        <f>1</f>
        <v>1</v>
      </c>
      <c r="DC9" s="8"/>
      <c r="DD9" s="2">
        <f t="shared" ref="DD9:DD16" si="15">DA9*(DB9+DC9)</f>
        <v>-1.4357470000000001</v>
      </c>
      <c r="DF9" s="5" t="s">
        <v>3</v>
      </c>
      <c r="DG9" s="8">
        <f>B_cons</f>
        <v>-1.4357470000000001</v>
      </c>
      <c r="DH9" s="8">
        <f>1</f>
        <v>1</v>
      </c>
      <c r="DI9" s="8"/>
      <c r="DJ9" s="2">
        <f t="shared" ref="DJ9:DJ16" si="16">DG9*(DH9+DI9)</f>
        <v>-1.4357470000000001</v>
      </c>
      <c r="DL9" s="5" t="s">
        <v>3</v>
      </c>
      <c r="DM9" s="8">
        <f>B_cons</f>
        <v>-1.4357470000000001</v>
      </c>
      <c r="DN9" s="8">
        <f>1</f>
        <v>1</v>
      </c>
      <c r="DO9" s="8"/>
      <c r="DP9" s="2">
        <f t="shared" ref="DP9:DP16" si="17">DM9*(DN9+DO9)</f>
        <v>-1.4357470000000001</v>
      </c>
      <c r="DR9" s="5" t="s">
        <v>3</v>
      </c>
      <c r="DS9" s="8">
        <f>B_cons</f>
        <v>-1.4357470000000001</v>
      </c>
      <c r="DT9" s="8">
        <f>1</f>
        <v>1</v>
      </c>
      <c r="DU9" s="8"/>
      <c r="DV9" s="2">
        <f t="shared" ref="DV9:DV16" si="18">DS9*(DT9+DU9)</f>
        <v>-1.4357470000000001</v>
      </c>
      <c r="DX9" s="5" t="s">
        <v>3</v>
      </c>
      <c r="DY9" s="8">
        <f>B_cons</f>
        <v>-1.4357470000000001</v>
      </c>
      <c r="DZ9" s="8">
        <f>1</f>
        <v>1</v>
      </c>
      <c r="EA9" s="8"/>
      <c r="EB9" s="2">
        <f t="shared" ref="EB9:EB16" si="19">DY9*(DZ9+EA9)</f>
        <v>-1.4357470000000001</v>
      </c>
      <c r="ED9" s="5" t="s">
        <v>3</v>
      </c>
      <c r="EE9" s="8">
        <f>B_cons</f>
        <v>-1.4357470000000001</v>
      </c>
      <c r="EF9" s="8">
        <f>1</f>
        <v>1</v>
      </c>
      <c r="EG9" s="8"/>
      <c r="EH9" s="2">
        <f t="shared" ref="EH9:EH16" si="20">EE9*(EF9+EG9)</f>
        <v>-1.4357470000000001</v>
      </c>
      <c r="EJ9" s="5" t="s">
        <v>3</v>
      </c>
      <c r="EK9" s="8">
        <f>B_cons</f>
        <v>-1.4357470000000001</v>
      </c>
      <c r="EL9" s="8">
        <f>1</f>
        <v>1</v>
      </c>
      <c r="EM9" s="8"/>
      <c r="EN9" s="2">
        <f t="shared" ref="EN9:EN16" si="21">EK9*(EL9+EM9)</f>
        <v>-1.4357470000000001</v>
      </c>
      <c r="EP9" s="5" t="s">
        <v>3</v>
      </c>
      <c r="EQ9" s="8">
        <f>B_cons</f>
        <v>-1.4357470000000001</v>
      </c>
      <c r="ER9" s="8">
        <f>1</f>
        <v>1</v>
      </c>
      <c r="ES9" s="8"/>
      <c r="ET9" s="2">
        <f t="shared" ref="ET9:ET16" si="22">EQ9*(ER9+ES9)</f>
        <v>-1.4357470000000001</v>
      </c>
      <c r="EV9" s="5" t="s">
        <v>3</v>
      </c>
      <c r="EW9" s="8">
        <f>B_cons</f>
        <v>-1.4357470000000001</v>
      </c>
      <c r="EX9" s="8">
        <f>1</f>
        <v>1</v>
      </c>
      <c r="EY9" s="8"/>
      <c r="EZ9" s="2">
        <f t="shared" ref="EZ9:EZ16" si="23">EW9*(EX9+EY9)</f>
        <v>-1.4357470000000001</v>
      </c>
      <c r="FB9" s="5" t="s">
        <v>3</v>
      </c>
      <c r="FC9" s="8">
        <f>B_cons</f>
        <v>-1.4357470000000001</v>
      </c>
      <c r="FD9" s="8">
        <f>1</f>
        <v>1</v>
      </c>
      <c r="FE9" s="8"/>
      <c r="FF9" s="2">
        <f t="shared" ref="FF9:FF16" si="24">FC9*(FD9+FE9)</f>
        <v>-1.4357470000000001</v>
      </c>
      <c r="FH9" s="5" t="s">
        <v>3</v>
      </c>
      <c r="FI9" s="8">
        <f>B_cons</f>
        <v>-1.4357470000000001</v>
      </c>
      <c r="FJ9" s="8">
        <f>1</f>
        <v>1</v>
      </c>
      <c r="FK9" s="8"/>
      <c r="FL9" s="2">
        <f t="shared" ref="FL9:FL16" si="25">FI9*(FJ9+FK9)</f>
        <v>-1.4357470000000001</v>
      </c>
      <c r="FN9" s="5" t="s">
        <v>3</v>
      </c>
      <c r="FO9" s="8">
        <f>B_cons</f>
        <v>-1.4357470000000001</v>
      </c>
      <c r="FP9" s="8">
        <f>1</f>
        <v>1</v>
      </c>
      <c r="FQ9" s="8"/>
      <c r="FR9" s="2">
        <f t="shared" ref="FR9:FR16" si="26">FO9*(FP9+FQ9)</f>
        <v>-1.4357470000000001</v>
      </c>
      <c r="FT9" s="5" t="s">
        <v>3</v>
      </c>
      <c r="FU9" s="8">
        <f>B_cons</f>
        <v>-1.4357470000000001</v>
      </c>
      <c r="FV9" s="8">
        <f>1</f>
        <v>1</v>
      </c>
      <c r="FW9" s="8"/>
      <c r="FX9" s="2">
        <f t="shared" ref="FX9:FX16" si="27">FU9*(FV9+FW9)</f>
        <v>-1.4357470000000001</v>
      </c>
      <c r="FZ9" s="5" t="s">
        <v>3</v>
      </c>
      <c r="GA9" s="8">
        <f>B_cons</f>
        <v>-1.4357470000000001</v>
      </c>
      <c r="GB9" s="8">
        <f>1</f>
        <v>1</v>
      </c>
      <c r="GC9" s="8"/>
      <c r="GD9" s="2">
        <f t="shared" ref="GD9:GD16" si="28">GA9*(GB9+GC9)</f>
        <v>-1.4357470000000001</v>
      </c>
    </row>
    <row r="10" spans="1:186">
      <c r="F10" s="10"/>
      <c r="G10" s="10"/>
      <c r="H10" s="8"/>
      <c r="I10" s="8"/>
      <c r="J10" s="8"/>
      <c r="K10" s="8"/>
      <c r="L10" s="8"/>
      <c r="N10" s="6" t="s">
        <v>4</v>
      </c>
      <c r="O10" s="8">
        <f>B_L1.logitstories</f>
        <v>0.66571250000000004</v>
      </c>
      <c r="P10" s="8">
        <f>mean_L1.logitstories</f>
        <v>-3.2028159999999999</v>
      </c>
      <c r="Q10" s="8"/>
      <c r="R10" s="2">
        <f t="shared" si="0"/>
        <v>-2.1321546464000001</v>
      </c>
      <c r="T10" s="6" t="s">
        <v>4</v>
      </c>
      <c r="U10" s="8">
        <f>B_L1.logitstories</f>
        <v>0.66571250000000004</v>
      </c>
      <c r="V10" s="8">
        <f>mean_L1.logitstories</f>
        <v>-3.2028159999999999</v>
      </c>
      <c r="W10" s="8">
        <f>sd_L1.logitstories</f>
        <v>2.5405720000000001</v>
      </c>
      <c r="X10" s="2">
        <f t="shared" si="1"/>
        <v>-0.44086410884999994</v>
      </c>
      <c r="Z10" s="6" t="s">
        <v>4</v>
      </c>
      <c r="AA10" s="8">
        <f>B_L1.logitstories</f>
        <v>0.66571250000000004</v>
      </c>
      <c r="AB10" s="8">
        <f>mean_L1.logitstories</f>
        <v>-3.2028159999999999</v>
      </c>
      <c r="AC10" s="8">
        <f>-sd_L1.logitstories</f>
        <v>-2.5405720000000001</v>
      </c>
      <c r="AD10" s="2">
        <f t="shared" si="2"/>
        <v>-3.8234451839500001</v>
      </c>
      <c r="AF10" s="6" t="s">
        <v>4</v>
      </c>
      <c r="AG10" s="8">
        <f>B_L1.logitstories</f>
        <v>0.66571250000000004</v>
      </c>
      <c r="AH10" s="11">
        <v>-9</v>
      </c>
      <c r="AI10" s="8"/>
      <c r="AJ10" s="2">
        <f t="shared" si="3"/>
        <v>-5.9914125</v>
      </c>
      <c r="AL10" s="6" t="s">
        <v>4</v>
      </c>
      <c r="AM10" s="8">
        <f>B_L1.logitstories</f>
        <v>0.66571250000000004</v>
      </c>
      <c r="AN10" s="11">
        <v>-8</v>
      </c>
      <c r="AO10" s="8"/>
      <c r="AP10" s="2">
        <f t="shared" si="4"/>
        <v>-5.3257000000000003</v>
      </c>
      <c r="AR10" s="6" t="s">
        <v>4</v>
      </c>
      <c r="AS10" s="8">
        <f>B_L1.logitstories</f>
        <v>0.66571250000000004</v>
      </c>
      <c r="AT10" s="11">
        <v>-7</v>
      </c>
      <c r="AU10" s="8"/>
      <c r="AV10" s="2">
        <f t="shared" si="5"/>
        <v>-4.6599875000000006</v>
      </c>
      <c r="AX10" s="6" t="s">
        <v>4</v>
      </c>
      <c r="AY10" s="8">
        <f>B_L1.logitstories</f>
        <v>0.66571250000000004</v>
      </c>
      <c r="AZ10" s="11">
        <v>-6</v>
      </c>
      <c r="BA10" s="8"/>
      <c r="BB10" s="2">
        <f t="shared" si="6"/>
        <v>-3.994275</v>
      </c>
      <c r="BD10" s="6" t="s">
        <v>4</v>
      </c>
      <c r="BE10" s="8">
        <f>B_L1.logitstories</f>
        <v>0.66571250000000004</v>
      </c>
      <c r="BF10" s="11">
        <v>-5</v>
      </c>
      <c r="BG10" s="8"/>
      <c r="BH10" s="2">
        <f t="shared" si="7"/>
        <v>-3.3285625000000003</v>
      </c>
      <c r="BJ10" s="6" t="s">
        <v>4</v>
      </c>
      <c r="BK10" s="8">
        <f>B_L1.logitstories</f>
        <v>0.66571250000000004</v>
      </c>
      <c r="BL10" s="11">
        <v>-4</v>
      </c>
      <c r="BM10" s="8"/>
      <c r="BN10" s="2">
        <f t="shared" si="8"/>
        <v>-2.6628500000000002</v>
      </c>
      <c r="BP10" s="6" t="s">
        <v>4</v>
      </c>
      <c r="BQ10" s="8">
        <f>B_L1.logitstories</f>
        <v>0.66571250000000004</v>
      </c>
      <c r="BR10" s="11">
        <v>-3</v>
      </c>
      <c r="BS10" s="8"/>
      <c r="BT10" s="2">
        <f t="shared" si="9"/>
        <v>-1.9971375</v>
      </c>
      <c r="BV10" s="6" t="s">
        <v>4</v>
      </c>
      <c r="BW10" s="8">
        <f>B_L1.logitstories</f>
        <v>0.66571250000000004</v>
      </c>
      <c r="BX10" s="11">
        <v>-2</v>
      </c>
      <c r="BY10" s="8"/>
      <c r="BZ10" s="2">
        <f t="shared" si="10"/>
        <v>-1.3314250000000001</v>
      </c>
      <c r="CB10" s="6" t="s">
        <v>4</v>
      </c>
      <c r="CC10" s="8">
        <f>B_L1.logitstories</f>
        <v>0.66571250000000004</v>
      </c>
      <c r="CD10" s="11">
        <v>-1</v>
      </c>
      <c r="CE10" s="8"/>
      <c r="CF10" s="2">
        <f t="shared" si="11"/>
        <v>-0.66571250000000004</v>
      </c>
      <c r="CH10" s="6" t="s">
        <v>4</v>
      </c>
      <c r="CI10" s="8">
        <f>B_L1.logitstories</f>
        <v>0.66571250000000004</v>
      </c>
      <c r="CJ10" s="11">
        <v>0</v>
      </c>
      <c r="CK10" s="8"/>
      <c r="CL10" s="2">
        <f t="shared" si="12"/>
        <v>0</v>
      </c>
      <c r="CN10" s="6" t="s">
        <v>4</v>
      </c>
      <c r="CO10" s="8">
        <f>B_L1.logitstories</f>
        <v>0.66571250000000004</v>
      </c>
      <c r="CP10" s="11">
        <v>1</v>
      </c>
      <c r="CQ10" s="8"/>
      <c r="CR10" s="2">
        <f t="shared" si="13"/>
        <v>0.66571250000000004</v>
      </c>
      <c r="CT10" s="6" t="s">
        <v>4</v>
      </c>
      <c r="CU10" s="8">
        <f>B_L1.logitstories</f>
        <v>0.66571250000000004</v>
      </c>
      <c r="CV10" s="8">
        <v>-2.9064049999999999</v>
      </c>
      <c r="CW10" s="8"/>
      <c r="CX10" s="2">
        <f t="shared" si="14"/>
        <v>-1.9348301385625</v>
      </c>
      <c r="CZ10" s="6" t="s">
        <v>4</v>
      </c>
      <c r="DA10" s="8">
        <f>B_L1.logitstories</f>
        <v>0.66571250000000004</v>
      </c>
      <c r="DB10" s="8">
        <v>-2.9064049999999999</v>
      </c>
      <c r="DC10" s="8"/>
      <c r="DD10" s="2">
        <f t="shared" si="15"/>
        <v>-1.9348301385625</v>
      </c>
      <c r="DF10" s="6" t="s">
        <v>4</v>
      </c>
      <c r="DG10" s="8">
        <f>B_L1.logitstories</f>
        <v>0.66571250000000004</v>
      </c>
      <c r="DH10" s="8">
        <v>-2.9064049999999999</v>
      </c>
      <c r="DI10" s="8"/>
      <c r="DJ10" s="2">
        <f t="shared" si="16"/>
        <v>-1.9348301385625</v>
      </c>
      <c r="DL10" s="6" t="s">
        <v>4</v>
      </c>
      <c r="DM10" s="8">
        <f>B_L1.logitstories</f>
        <v>0.66571250000000004</v>
      </c>
      <c r="DN10" s="8">
        <v>-3.0470619999999999</v>
      </c>
      <c r="DO10" s="8"/>
      <c r="DP10" s="2">
        <f t="shared" si="17"/>
        <v>-2.0284672616749999</v>
      </c>
      <c r="DR10" s="6" t="s">
        <v>4</v>
      </c>
      <c r="DS10" s="8">
        <f>B_L1.logitstories</f>
        <v>0.66571250000000004</v>
      </c>
      <c r="DT10" s="8">
        <v>-3.0470619999999999</v>
      </c>
      <c r="DU10" s="8"/>
      <c r="DV10" s="2">
        <f t="shared" si="18"/>
        <v>-2.0284672616749999</v>
      </c>
      <c r="DX10" s="6" t="s">
        <v>4</v>
      </c>
      <c r="DY10" s="8">
        <f>B_L1.logitstories</f>
        <v>0.66571250000000004</v>
      </c>
      <c r="DZ10" s="8">
        <v>-3.0470619999999999</v>
      </c>
      <c r="EA10" s="8"/>
      <c r="EB10" s="2">
        <f t="shared" si="19"/>
        <v>-2.0284672616749999</v>
      </c>
      <c r="ED10" s="6" t="s">
        <v>4</v>
      </c>
      <c r="EE10" s="8">
        <f>B_L1.logitstories</f>
        <v>0.66571250000000004</v>
      </c>
      <c r="EF10" s="8">
        <v>-3.1485669999999999</v>
      </c>
      <c r="EG10" s="8"/>
      <c r="EH10" s="2">
        <f t="shared" si="20"/>
        <v>-2.0960404089875002</v>
      </c>
      <c r="EJ10" s="6" t="s">
        <v>4</v>
      </c>
      <c r="EK10" s="8">
        <f>B_L1.logitstories</f>
        <v>0.66571250000000004</v>
      </c>
      <c r="EL10" s="8">
        <v>-3.1485669999999999</v>
      </c>
      <c r="EM10" s="8"/>
      <c r="EN10" s="2">
        <f t="shared" si="21"/>
        <v>-2.0960404089875002</v>
      </c>
      <c r="EP10" s="6" t="s">
        <v>4</v>
      </c>
      <c r="EQ10" s="8">
        <f>B_L1.logitstories</f>
        <v>0.66571250000000004</v>
      </c>
      <c r="ER10" s="8">
        <v>-3.1485669999999999</v>
      </c>
      <c r="ES10" s="8"/>
      <c r="ET10" s="2">
        <f t="shared" si="22"/>
        <v>-2.0960404089875002</v>
      </c>
      <c r="EV10" s="6" t="s">
        <v>4</v>
      </c>
      <c r="EW10" s="8">
        <f>B_L1.logitstories</f>
        <v>0.66571250000000004</v>
      </c>
      <c r="EX10" s="8">
        <v>-1.935932</v>
      </c>
      <c r="EY10" s="8"/>
      <c r="EZ10" s="2">
        <f t="shared" si="23"/>
        <v>-1.2887741315500001</v>
      </c>
      <c r="FB10" s="6" t="s">
        <v>4</v>
      </c>
      <c r="FC10" s="8">
        <f>B_L1.logitstories</f>
        <v>0.66571250000000004</v>
      </c>
      <c r="FD10" s="8">
        <v>-1.935932</v>
      </c>
      <c r="FE10" s="8"/>
      <c r="FF10" s="2">
        <f t="shared" si="24"/>
        <v>-1.2887741315500001</v>
      </c>
      <c r="FH10" s="6" t="s">
        <v>4</v>
      </c>
      <c r="FI10" s="8">
        <f>B_L1.logitstories</f>
        <v>0.66571250000000004</v>
      </c>
      <c r="FJ10" s="8">
        <v>-1.935932</v>
      </c>
      <c r="FK10" s="8"/>
      <c r="FL10" s="2">
        <f t="shared" si="25"/>
        <v>-1.2887741315500001</v>
      </c>
      <c r="FN10" s="6" t="s">
        <v>4</v>
      </c>
      <c r="FO10" s="8">
        <f>B_L1.logitstories</f>
        <v>0.66571250000000004</v>
      </c>
      <c r="FP10" s="8">
        <v>-2.367829</v>
      </c>
      <c r="FQ10" s="8"/>
      <c r="FR10" s="2">
        <f t="shared" si="26"/>
        <v>-1.5762933631625</v>
      </c>
      <c r="FT10" s="6" t="s">
        <v>4</v>
      </c>
      <c r="FU10" s="8">
        <f>B_L1.logitstories</f>
        <v>0.66571250000000004</v>
      </c>
      <c r="FV10" s="8">
        <v>-2.367829</v>
      </c>
      <c r="FW10" s="8"/>
      <c r="FX10" s="2">
        <f t="shared" si="27"/>
        <v>-1.5762933631625</v>
      </c>
      <c r="FZ10" s="6" t="s">
        <v>4</v>
      </c>
      <c r="GA10" s="8">
        <f>B_L1.logitstories</f>
        <v>0.66571250000000004</v>
      </c>
      <c r="GB10" s="8">
        <v>-2.367829</v>
      </c>
      <c r="GC10" s="8"/>
      <c r="GD10" s="2">
        <f t="shared" si="28"/>
        <v>-1.5762933631625</v>
      </c>
    </row>
    <row r="11" spans="1:186">
      <c r="A11" s="3">
        <f>min_L1.logitstories</f>
        <v>-9.2102400000000006</v>
      </c>
      <c r="B11" s="12">
        <f>AJ19</f>
        <v>-7.0679045259955595</v>
      </c>
      <c r="C11" s="13">
        <f>AJ21</f>
        <v>8.5129130420244091E-4</v>
      </c>
      <c r="D11" s="12">
        <f>AJ24</f>
        <v>0.20005345648757361</v>
      </c>
      <c r="E11" s="3" t="s">
        <v>60</v>
      </c>
      <c r="F11" s="10"/>
      <c r="G11" s="10"/>
      <c r="H11" s="8"/>
      <c r="I11" s="8"/>
      <c r="J11" s="8"/>
      <c r="K11" s="8"/>
      <c r="L11" s="8"/>
      <c r="N11" s="6" t="s">
        <v>59</v>
      </c>
      <c r="O11" s="8">
        <f>B_agenda_entropy</f>
        <v>-2.2601260000000001</v>
      </c>
      <c r="P11" s="8">
        <f>mean_agenda_entropy</f>
        <v>0.23070679999999999</v>
      </c>
      <c r="Q11" s="8"/>
      <c r="R11" s="2">
        <f t="shared" si="0"/>
        <v>-0.52142643705680003</v>
      </c>
      <c r="T11" s="6" t="s">
        <v>59</v>
      </c>
      <c r="U11" s="8">
        <f>B_agenda_entropy</f>
        <v>-2.2601260000000001</v>
      </c>
      <c r="V11" s="8">
        <f>mean_agenda_entropy</f>
        <v>0.23070679999999999</v>
      </c>
      <c r="W11" s="8"/>
      <c r="X11" s="2">
        <f t="shared" si="1"/>
        <v>-0.52142643705680003</v>
      </c>
      <c r="Z11" s="6" t="s">
        <v>59</v>
      </c>
      <c r="AA11" s="8">
        <f>B_agenda_entropy</f>
        <v>-2.2601260000000001</v>
      </c>
      <c r="AB11" s="8">
        <f>mean_agenda_entropy</f>
        <v>0.23070679999999999</v>
      </c>
      <c r="AC11" s="8"/>
      <c r="AD11" s="2">
        <f t="shared" si="2"/>
        <v>-0.52142643705680003</v>
      </c>
      <c r="AF11" s="6" t="s">
        <v>59</v>
      </c>
      <c r="AG11" s="8">
        <f>B_agenda_entropy</f>
        <v>-2.2601260000000001</v>
      </c>
      <c r="AH11" s="8">
        <f>mean_agenda_entropy</f>
        <v>0.23070679999999999</v>
      </c>
      <c r="AI11" s="8"/>
      <c r="AJ11" s="2">
        <f t="shared" si="3"/>
        <v>-0.52142643705680003</v>
      </c>
      <c r="AL11" s="6" t="s">
        <v>59</v>
      </c>
      <c r="AM11" s="8">
        <f>B_agenda_entropy</f>
        <v>-2.2601260000000001</v>
      </c>
      <c r="AN11" s="8">
        <f>mean_agenda_entropy</f>
        <v>0.23070679999999999</v>
      </c>
      <c r="AO11" s="8"/>
      <c r="AP11" s="2">
        <f t="shared" si="4"/>
        <v>-0.52142643705680003</v>
      </c>
      <c r="AR11" s="6" t="s">
        <v>59</v>
      </c>
      <c r="AS11" s="8">
        <f>B_agenda_entropy</f>
        <v>-2.2601260000000001</v>
      </c>
      <c r="AT11" s="8">
        <f>mean_agenda_entropy</f>
        <v>0.23070679999999999</v>
      </c>
      <c r="AU11" s="8"/>
      <c r="AV11" s="2">
        <f t="shared" si="5"/>
        <v>-0.52142643705680003</v>
      </c>
      <c r="AX11" s="6" t="s">
        <v>59</v>
      </c>
      <c r="AY11" s="8">
        <f>B_agenda_entropy</f>
        <v>-2.2601260000000001</v>
      </c>
      <c r="AZ11" s="8">
        <f>mean_agenda_entropy</f>
        <v>0.23070679999999999</v>
      </c>
      <c r="BA11" s="8"/>
      <c r="BB11" s="2">
        <f t="shared" si="6"/>
        <v>-0.52142643705680003</v>
      </c>
      <c r="BD11" s="6" t="s">
        <v>59</v>
      </c>
      <c r="BE11" s="8">
        <f>B_agenda_entropy</f>
        <v>-2.2601260000000001</v>
      </c>
      <c r="BF11" s="8">
        <f>mean_agenda_entropy</f>
        <v>0.23070679999999999</v>
      </c>
      <c r="BG11" s="8"/>
      <c r="BH11" s="2">
        <f t="shared" si="7"/>
        <v>-0.52142643705680003</v>
      </c>
      <c r="BJ11" s="6" t="s">
        <v>59</v>
      </c>
      <c r="BK11" s="8">
        <f>B_agenda_entropy</f>
        <v>-2.2601260000000001</v>
      </c>
      <c r="BL11" s="8">
        <f>mean_agenda_entropy</f>
        <v>0.23070679999999999</v>
      </c>
      <c r="BM11" s="8"/>
      <c r="BN11" s="2">
        <f t="shared" si="8"/>
        <v>-0.52142643705680003</v>
      </c>
      <c r="BP11" s="6" t="s">
        <v>59</v>
      </c>
      <c r="BQ11" s="8">
        <f>B_agenda_entropy</f>
        <v>-2.2601260000000001</v>
      </c>
      <c r="BR11" s="8">
        <f>mean_agenda_entropy</f>
        <v>0.23070679999999999</v>
      </c>
      <c r="BS11" s="8"/>
      <c r="BT11" s="2">
        <f t="shared" si="9"/>
        <v>-0.52142643705680003</v>
      </c>
      <c r="BV11" s="6" t="s">
        <v>59</v>
      </c>
      <c r="BW11" s="8">
        <f>B_agenda_entropy</f>
        <v>-2.2601260000000001</v>
      </c>
      <c r="BX11" s="8">
        <f>mean_agenda_entropy</f>
        <v>0.23070679999999999</v>
      </c>
      <c r="BY11" s="8"/>
      <c r="BZ11" s="2">
        <f t="shared" si="10"/>
        <v>-0.52142643705680003</v>
      </c>
      <c r="CB11" s="6" t="s">
        <v>59</v>
      </c>
      <c r="CC11" s="8">
        <f>B_agenda_entropy</f>
        <v>-2.2601260000000001</v>
      </c>
      <c r="CD11" s="8">
        <f>mean_agenda_entropy</f>
        <v>0.23070679999999999</v>
      </c>
      <c r="CE11" s="8"/>
      <c r="CF11" s="2">
        <f t="shared" si="11"/>
        <v>-0.52142643705680003</v>
      </c>
      <c r="CH11" s="6" t="s">
        <v>59</v>
      </c>
      <c r="CI11" s="8">
        <f>B_agenda_entropy</f>
        <v>-2.2601260000000001</v>
      </c>
      <c r="CJ11" s="8">
        <f>mean_agenda_entropy</f>
        <v>0.23070679999999999</v>
      </c>
      <c r="CK11" s="8"/>
      <c r="CL11" s="2">
        <f t="shared" si="12"/>
        <v>-0.52142643705680003</v>
      </c>
      <c r="CN11" s="6" t="s">
        <v>59</v>
      </c>
      <c r="CO11" s="8">
        <f>B_agenda_entropy</f>
        <v>-2.2601260000000001</v>
      </c>
      <c r="CP11" s="8">
        <f>mean_agenda_entropy</f>
        <v>0.23070679999999999</v>
      </c>
      <c r="CQ11" s="8"/>
      <c r="CR11" s="2">
        <f t="shared" si="13"/>
        <v>-0.52142643705680003</v>
      </c>
      <c r="CT11" s="6" t="s">
        <v>59</v>
      </c>
      <c r="CU11" s="8">
        <f>B_agenda_entropy</f>
        <v>-2.2601260000000001</v>
      </c>
      <c r="CV11" s="19">
        <v>0.14427390000000001</v>
      </c>
      <c r="CW11" s="8"/>
      <c r="CX11" s="2">
        <f t="shared" si="14"/>
        <v>-0.32607719251140005</v>
      </c>
      <c r="CZ11" s="6" t="s">
        <v>59</v>
      </c>
      <c r="DA11" s="8">
        <f>B_agenda_entropy</f>
        <v>-2.2601260000000001</v>
      </c>
      <c r="DB11" s="19">
        <v>0.14427390000000001</v>
      </c>
      <c r="DC11" s="8"/>
      <c r="DD11" s="2">
        <f t="shared" si="15"/>
        <v>-0.32607719251140005</v>
      </c>
      <c r="DF11" s="6" t="s">
        <v>59</v>
      </c>
      <c r="DG11" s="8">
        <f>B_agenda_entropy</f>
        <v>-2.2601260000000001</v>
      </c>
      <c r="DH11" s="19">
        <v>0.14427390000000001</v>
      </c>
      <c r="DI11" s="8"/>
      <c r="DJ11" s="2">
        <f t="shared" si="16"/>
        <v>-0.32607719251140005</v>
      </c>
      <c r="DL11" s="6" t="s">
        <v>59</v>
      </c>
      <c r="DM11" s="8">
        <f>B_agenda_entropy</f>
        <v>-2.2601260000000001</v>
      </c>
      <c r="DN11" s="19">
        <v>0.14427390000000001</v>
      </c>
      <c r="DO11" s="8"/>
      <c r="DP11" s="2">
        <f t="shared" si="17"/>
        <v>-0.32607719251140005</v>
      </c>
      <c r="DR11" s="6" t="s">
        <v>59</v>
      </c>
      <c r="DS11" s="8">
        <f>B_agenda_entropy</f>
        <v>-2.2601260000000001</v>
      </c>
      <c r="DT11" s="19">
        <v>0.14427390000000001</v>
      </c>
      <c r="DU11" s="8"/>
      <c r="DV11" s="2">
        <f t="shared" si="18"/>
        <v>-0.32607719251140005</v>
      </c>
      <c r="DX11" s="6" t="s">
        <v>59</v>
      </c>
      <c r="DY11" s="8">
        <f>B_agenda_entropy</f>
        <v>-2.2601260000000001</v>
      </c>
      <c r="DZ11" s="19">
        <v>0.14427390000000001</v>
      </c>
      <c r="EA11" s="8"/>
      <c r="EB11" s="2">
        <f t="shared" si="19"/>
        <v>-0.32607719251140005</v>
      </c>
      <c r="ED11" s="6" t="s">
        <v>59</v>
      </c>
      <c r="EE11" s="8">
        <f>B_agenda_entropy</f>
        <v>-2.2601260000000001</v>
      </c>
      <c r="EF11" s="19">
        <v>0.14427390000000001</v>
      </c>
      <c r="EG11" s="8"/>
      <c r="EH11" s="2">
        <f t="shared" si="20"/>
        <v>-0.32607719251140005</v>
      </c>
      <c r="EJ11" s="6" t="s">
        <v>59</v>
      </c>
      <c r="EK11" s="8">
        <f>B_agenda_entropy</f>
        <v>-2.2601260000000001</v>
      </c>
      <c r="EL11" s="19">
        <v>0.14427390000000001</v>
      </c>
      <c r="EM11" s="8"/>
      <c r="EN11" s="2">
        <f t="shared" si="21"/>
        <v>-0.32607719251140005</v>
      </c>
      <c r="EP11" s="6" t="s">
        <v>59</v>
      </c>
      <c r="EQ11" s="8">
        <f>B_agenda_entropy</f>
        <v>-2.2601260000000001</v>
      </c>
      <c r="ER11" s="19">
        <v>0.14427390000000001</v>
      </c>
      <c r="ES11" s="8"/>
      <c r="ET11" s="2">
        <f t="shared" si="22"/>
        <v>-0.32607719251140005</v>
      </c>
      <c r="EV11" s="6" t="s">
        <v>59</v>
      </c>
      <c r="EW11" s="8">
        <f>B_agenda_entropy</f>
        <v>-2.2601260000000001</v>
      </c>
      <c r="EX11" s="19">
        <v>0.14427390000000001</v>
      </c>
      <c r="EY11" s="8"/>
      <c r="EZ11" s="2">
        <f t="shared" si="23"/>
        <v>-0.32607719251140005</v>
      </c>
      <c r="FB11" s="6" t="s">
        <v>59</v>
      </c>
      <c r="FC11" s="8">
        <f>B_agenda_entropy</f>
        <v>-2.2601260000000001</v>
      </c>
      <c r="FD11" s="19">
        <v>0.14427390000000001</v>
      </c>
      <c r="FE11" s="8"/>
      <c r="FF11" s="2">
        <f t="shared" si="24"/>
        <v>-0.32607719251140005</v>
      </c>
      <c r="FH11" s="6" t="s">
        <v>59</v>
      </c>
      <c r="FI11" s="8">
        <f>B_agenda_entropy</f>
        <v>-2.2601260000000001</v>
      </c>
      <c r="FJ11" s="19">
        <v>0.14427390000000001</v>
      </c>
      <c r="FK11" s="8"/>
      <c r="FL11" s="2">
        <f t="shared" si="25"/>
        <v>-0.32607719251140005</v>
      </c>
      <c r="FN11" s="6" t="s">
        <v>59</v>
      </c>
      <c r="FO11" s="8">
        <f>B_agenda_entropy</f>
        <v>-2.2601260000000001</v>
      </c>
      <c r="FP11" s="19">
        <v>0.14427390000000001</v>
      </c>
      <c r="FQ11" s="8"/>
      <c r="FR11" s="2">
        <f t="shared" si="26"/>
        <v>-0.32607719251140005</v>
      </c>
      <c r="FT11" s="6" t="s">
        <v>59</v>
      </c>
      <c r="FU11" s="8">
        <f>B_agenda_entropy</f>
        <v>-2.2601260000000001</v>
      </c>
      <c r="FV11" s="19">
        <v>0.14427390000000001</v>
      </c>
      <c r="FW11" s="8"/>
      <c r="FX11" s="2">
        <f t="shared" si="27"/>
        <v>-0.32607719251140005</v>
      </c>
      <c r="FZ11" s="6" t="s">
        <v>59</v>
      </c>
      <c r="GA11" s="8">
        <f>B_agenda_entropy</f>
        <v>-2.2601260000000001</v>
      </c>
      <c r="GB11" s="19">
        <v>0.14427390000000001</v>
      </c>
      <c r="GC11" s="8"/>
      <c r="GD11" s="2">
        <f t="shared" si="28"/>
        <v>-0.32607719251140005</v>
      </c>
    </row>
    <row r="12" spans="1:186" s="15" customFormat="1">
      <c r="A12" s="3">
        <f>A11+((A$21-A$11)/10)</f>
        <v>-8.2347432900000008</v>
      </c>
      <c r="B12" s="16">
        <f>AP19</f>
        <v>-6.4021920259955598</v>
      </c>
      <c r="C12" s="17">
        <f>AP21</f>
        <v>1.6551749392744112E-3</v>
      </c>
      <c r="D12" s="16">
        <f>AP24</f>
        <v>0.38896611072948661</v>
      </c>
      <c r="F12" s="18"/>
      <c r="G12" s="18"/>
      <c r="H12" s="19"/>
      <c r="I12" s="19"/>
      <c r="J12" s="19"/>
      <c r="K12" s="19"/>
      <c r="L12" s="19"/>
      <c r="N12" s="20" t="s">
        <v>5</v>
      </c>
      <c r="O12" s="19">
        <f>B_entropy</f>
        <v>0.9448086</v>
      </c>
      <c r="P12" s="19">
        <f>mean_entropy</f>
        <v>0.4032578</v>
      </c>
      <c r="Q12" s="19"/>
      <c r="R12" s="21">
        <f t="shared" si="0"/>
        <v>0.38100143745707998</v>
      </c>
      <c r="T12" s="20" t="s">
        <v>5</v>
      </c>
      <c r="U12" s="19">
        <f>B_entropy</f>
        <v>0.9448086</v>
      </c>
      <c r="V12" s="19">
        <f>mean_entropy</f>
        <v>0.4032578</v>
      </c>
      <c r="W12" s="19"/>
      <c r="X12" s="21">
        <f t="shared" si="1"/>
        <v>0.38100143745707998</v>
      </c>
      <c r="Z12" s="20" t="s">
        <v>5</v>
      </c>
      <c r="AA12" s="19">
        <f>B_entropy</f>
        <v>0.9448086</v>
      </c>
      <c r="AB12" s="19">
        <f>mean_entropy</f>
        <v>0.4032578</v>
      </c>
      <c r="AC12" s="19"/>
      <c r="AD12" s="21">
        <f t="shared" si="2"/>
        <v>0.38100143745707998</v>
      </c>
      <c r="AF12" s="20" t="s">
        <v>5</v>
      </c>
      <c r="AG12" s="19">
        <f>B_entropy</f>
        <v>0.9448086</v>
      </c>
      <c r="AH12" s="19">
        <f>mean_entropy</f>
        <v>0.4032578</v>
      </c>
      <c r="AI12" s="19"/>
      <c r="AJ12" s="21">
        <f t="shared" si="3"/>
        <v>0.38100143745707998</v>
      </c>
      <c r="AL12" s="20" t="s">
        <v>5</v>
      </c>
      <c r="AM12" s="19">
        <f>B_entropy</f>
        <v>0.9448086</v>
      </c>
      <c r="AN12" s="19">
        <f>mean_entropy</f>
        <v>0.4032578</v>
      </c>
      <c r="AO12" s="19"/>
      <c r="AP12" s="21">
        <f t="shared" si="4"/>
        <v>0.38100143745707998</v>
      </c>
      <c r="AR12" s="20" t="s">
        <v>5</v>
      </c>
      <c r="AS12" s="19">
        <f>B_entropy</f>
        <v>0.9448086</v>
      </c>
      <c r="AT12" s="19">
        <f>mean_entropy</f>
        <v>0.4032578</v>
      </c>
      <c r="AU12" s="19"/>
      <c r="AV12" s="21">
        <f t="shared" si="5"/>
        <v>0.38100143745707998</v>
      </c>
      <c r="AX12" s="20" t="s">
        <v>5</v>
      </c>
      <c r="AY12" s="19">
        <f>B_entropy</f>
        <v>0.9448086</v>
      </c>
      <c r="AZ12" s="19">
        <f>mean_entropy</f>
        <v>0.4032578</v>
      </c>
      <c r="BA12" s="19"/>
      <c r="BB12" s="21">
        <f t="shared" si="6"/>
        <v>0.38100143745707998</v>
      </c>
      <c r="BD12" s="20" t="s">
        <v>5</v>
      </c>
      <c r="BE12" s="19">
        <f>B_entropy</f>
        <v>0.9448086</v>
      </c>
      <c r="BF12" s="19">
        <f>mean_entropy</f>
        <v>0.4032578</v>
      </c>
      <c r="BG12" s="19"/>
      <c r="BH12" s="21">
        <f t="shared" si="7"/>
        <v>0.38100143745707998</v>
      </c>
      <c r="BJ12" s="20" t="s">
        <v>5</v>
      </c>
      <c r="BK12" s="19">
        <f>B_entropy</f>
        <v>0.9448086</v>
      </c>
      <c r="BL12" s="19">
        <f>mean_entropy</f>
        <v>0.4032578</v>
      </c>
      <c r="BM12" s="19"/>
      <c r="BN12" s="21">
        <f t="shared" si="8"/>
        <v>0.38100143745707998</v>
      </c>
      <c r="BP12" s="20" t="s">
        <v>5</v>
      </c>
      <c r="BQ12" s="19">
        <f>B_entropy</f>
        <v>0.9448086</v>
      </c>
      <c r="BR12" s="19">
        <f>mean_entropy</f>
        <v>0.4032578</v>
      </c>
      <c r="BS12" s="19"/>
      <c r="BT12" s="21">
        <f t="shared" si="9"/>
        <v>0.38100143745707998</v>
      </c>
      <c r="BV12" s="20" t="s">
        <v>5</v>
      </c>
      <c r="BW12" s="19">
        <f>B_entropy</f>
        <v>0.9448086</v>
      </c>
      <c r="BX12" s="19">
        <f>mean_entropy</f>
        <v>0.4032578</v>
      </c>
      <c r="BY12" s="19"/>
      <c r="BZ12" s="21">
        <f t="shared" si="10"/>
        <v>0.38100143745707998</v>
      </c>
      <c r="CB12" s="20" t="s">
        <v>5</v>
      </c>
      <c r="CC12" s="19">
        <f>B_entropy</f>
        <v>0.9448086</v>
      </c>
      <c r="CD12" s="19">
        <f>mean_entropy</f>
        <v>0.4032578</v>
      </c>
      <c r="CE12" s="19"/>
      <c r="CF12" s="21">
        <f t="shared" si="11"/>
        <v>0.38100143745707998</v>
      </c>
      <c r="CH12" s="20" t="s">
        <v>5</v>
      </c>
      <c r="CI12" s="19">
        <f>B_entropy</f>
        <v>0.9448086</v>
      </c>
      <c r="CJ12" s="19">
        <f>mean_entropy</f>
        <v>0.4032578</v>
      </c>
      <c r="CK12" s="19"/>
      <c r="CL12" s="21">
        <f t="shared" si="12"/>
        <v>0.38100143745707998</v>
      </c>
      <c r="CN12" s="20" t="s">
        <v>5</v>
      </c>
      <c r="CO12" s="19">
        <f>B_entropy</f>
        <v>0.9448086</v>
      </c>
      <c r="CP12" s="19">
        <f>mean_entropy</f>
        <v>0.4032578</v>
      </c>
      <c r="CQ12" s="19"/>
      <c r="CR12" s="21">
        <f t="shared" si="13"/>
        <v>0.38100143745707998</v>
      </c>
      <c r="CT12" s="20" t="s">
        <v>5</v>
      </c>
      <c r="CU12" s="19">
        <f>B_entropy</f>
        <v>0.9448086</v>
      </c>
      <c r="CV12" s="19">
        <v>0.55781270000000005</v>
      </c>
      <c r="CW12" s="19"/>
      <c r="CX12" s="21">
        <f t="shared" si="14"/>
        <v>0.52702623614922006</v>
      </c>
      <c r="CZ12" s="20" t="s">
        <v>5</v>
      </c>
      <c r="DA12" s="19">
        <f>B_entropy</f>
        <v>0.9448086</v>
      </c>
      <c r="DB12" s="19">
        <v>0.55781270000000005</v>
      </c>
      <c r="DC12" s="19"/>
      <c r="DD12" s="21">
        <f t="shared" si="15"/>
        <v>0.52702623614922006</v>
      </c>
      <c r="DF12" s="20" t="s">
        <v>5</v>
      </c>
      <c r="DG12" s="19">
        <f>B_entropy</f>
        <v>0.9448086</v>
      </c>
      <c r="DH12" s="19">
        <v>0.55781270000000005</v>
      </c>
      <c r="DI12" s="19"/>
      <c r="DJ12" s="21">
        <f t="shared" si="16"/>
        <v>0.52702623614922006</v>
      </c>
      <c r="DL12" s="20" t="s">
        <v>5</v>
      </c>
      <c r="DM12" s="19">
        <f>B_entropy</f>
        <v>0.9448086</v>
      </c>
      <c r="DN12" s="19">
        <v>0.56676769999999999</v>
      </c>
      <c r="DO12" s="19"/>
      <c r="DP12" s="21">
        <f t="shared" si="17"/>
        <v>0.53548699716222004</v>
      </c>
      <c r="DR12" s="20" t="s">
        <v>5</v>
      </c>
      <c r="DS12" s="19">
        <f>B_entropy</f>
        <v>0.9448086</v>
      </c>
      <c r="DT12" s="19">
        <v>0.56676769999999999</v>
      </c>
      <c r="DU12" s="19"/>
      <c r="DV12" s="21">
        <f t="shared" si="18"/>
        <v>0.53548699716222004</v>
      </c>
      <c r="DX12" s="20" t="s">
        <v>5</v>
      </c>
      <c r="DY12" s="19">
        <f>B_entropy</f>
        <v>0.9448086</v>
      </c>
      <c r="DZ12" s="19">
        <v>0.56676769999999999</v>
      </c>
      <c r="EA12" s="19"/>
      <c r="EB12" s="21">
        <f t="shared" si="19"/>
        <v>0.53548699716222004</v>
      </c>
      <c r="ED12" s="20" t="s">
        <v>5</v>
      </c>
      <c r="EE12" s="19">
        <f>B_entropy</f>
        <v>0.9448086</v>
      </c>
      <c r="EF12" s="19">
        <v>0.35055049999999999</v>
      </c>
      <c r="EG12" s="19"/>
      <c r="EH12" s="21">
        <f t="shared" si="20"/>
        <v>0.3312031271343</v>
      </c>
      <c r="EJ12" s="20" t="s">
        <v>5</v>
      </c>
      <c r="EK12" s="19">
        <f>B_entropy</f>
        <v>0.9448086</v>
      </c>
      <c r="EL12" s="19">
        <v>0.35055049999999999</v>
      </c>
      <c r="EM12" s="19"/>
      <c r="EN12" s="21">
        <f t="shared" si="21"/>
        <v>0.3312031271343</v>
      </c>
      <c r="EP12" s="20" t="s">
        <v>5</v>
      </c>
      <c r="EQ12" s="19">
        <f>B_entropy</f>
        <v>0.9448086</v>
      </c>
      <c r="ER12" s="19">
        <v>0.35055049999999999</v>
      </c>
      <c r="ES12" s="19"/>
      <c r="ET12" s="21">
        <f t="shared" si="22"/>
        <v>0.3312031271343</v>
      </c>
      <c r="EV12" s="20" t="s">
        <v>5</v>
      </c>
      <c r="EW12" s="19">
        <f>B_entropy</f>
        <v>0.9448086</v>
      </c>
      <c r="EX12" s="19">
        <v>0.26312150000000001</v>
      </c>
      <c r="EY12" s="19"/>
      <c r="EZ12" s="21">
        <f t="shared" si="23"/>
        <v>0.2485994560449</v>
      </c>
      <c r="FB12" s="20" t="s">
        <v>5</v>
      </c>
      <c r="FC12" s="19">
        <f>B_entropy</f>
        <v>0.9448086</v>
      </c>
      <c r="FD12" s="19">
        <v>0.26312150000000001</v>
      </c>
      <c r="FE12" s="19"/>
      <c r="FF12" s="21">
        <f t="shared" si="24"/>
        <v>0.2485994560449</v>
      </c>
      <c r="FH12" s="20" t="s">
        <v>5</v>
      </c>
      <c r="FI12" s="19">
        <f>B_entropy</f>
        <v>0.9448086</v>
      </c>
      <c r="FJ12" s="19">
        <v>0.26312150000000001</v>
      </c>
      <c r="FK12" s="19"/>
      <c r="FL12" s="21">
        <f t="shared" si="25"/>
        <v>0.2485994560449</v>
      </c>
      <c r="FN12" s="20" t="s">
        <v>5</v>
      </c>
      <c r="FO12" s="19">
        <f>B_entropy</f>
        <v>0.9448086</v>
      </c>
      <c r="FP12" s="19">
        <v>0.27349620000000002</v>
      </c>
      <c r="FQ12" s="19"/>
      <c r="FR12" s="21">
        <f t="shared" si="26"/>
        <v>0.25840156182732005</v>
      </c>
      <c r="FT12" s="20" t="s">
        <v>5</v>
      </c>
      <c r="FU12" s="19">
        <f>B_entropy</f>
        <v>0.9448086</v>
      </c>
      <c r="FV12" s="19">
        <v>0.27349620000000002</v>
      </c>
      <c r="FW12" s="19"/>
      <c r="FX12" s="21">
        <f t="shared" si="27"/>
        <v>0.25840156182732005</v>
      </c>
      <c r="FZ12" s="20" t="s">
        <v>5</v>
      </c>
      <c r="GA12" s="19">
        <f>B_entropy</f>
        <v>0.9448086</v>
      </c>
      <c r="GB12" s="19">
        <v>0.27349620000000002</v>
      </c>
      <c r="GC12" s="19"/>
      <c r="GD12" s="21">
        <f t="shared" si="28"/>
        <v>0.25840156182732005</v>
      </c>
    </row>
    <row r="13" spans="1:186">
      <c r="A13" s="3">
        <f t="shared" ref="A13:A20" si="29">A12+((A$21-A$11)/10)</f>
        <v>-7.259246580000001</v>
      </c>
      <c r="B13" s="12">
        <f>AV19</f>
        <v>-5.7364795259955601</v>
      </c>
      <c r="C13" s="13">
        <f>AV21</f>
        <v>3.2157314387299802E-3</v>
      </c>
      <c r="D13" s="12">
        <f>AV24</f>
        <v>0.75569688810154534</v>
      </c>
      <c r="F13" s="10"/>
      <c r="G13" s="10"/>
      <c r="H13" s="8"/>
      <c r="I13" s="8"/>
      <c r="J13" s="8"/>
      <c r="K13" s="8"/>
      <c r="L13" s="8"/>
      <c r="N13" s="6" t="s">
        <v>6</v>
      </c>
      <c r="O13" s="8">
        <f>B_mippct</f>
        <v>3.0239919999999998</v>
      </c>
      <c r="P13" s="8">
        <f>mean_mippct</f>
        <v>5.96263E-2</v>
      </c>
      <c r="Q13" s="8"/>
      <c r="R13" s="2">
        <f t="shared" si="0"/>
        <v>0.18030945418959998</v>
      </c>
      <c r="T13" s="6" t="s">
        <v>6</v>
      </c>
      <c r="U13" s="8">
        <f>B_mippct</f>
        <v>3.0239919999999998</v>
      </c>
      <c r="V13" s="8">
        <f>mean_mippct</f>
        <v>5.96263E-2</v>
      </c>
      <c r="W13" s="8"/>
      <c r="X13" s="2">
        <f t="shared" si="1"/>
        <v>0.18030945418959998</v>
      </c>
      <c r="Z13" s="6" t="s">
        <v>6</v>
      </c>
      <c r="AA13" s="8">
        <f>B_mippct</f>
        <v>3.0239919999999998</v>
      </c>
      <c r="AB13" s="8">
        <f>mean_mippct</f>
        <v>5.96263E-2</v>
      </c>
      <c r="AC13" s="8"/>
      <c r="AD13" s="2">
        <f t="shared" si="2"/>
        <v>0.18030945418959998</v>
      </c>
      <c r="AF13" s="6" t="s">
        <v>6</v>
      </c>
      <c r="AG13" s="8">
        <f>B_mippct</f>
        <v>3.0239919999999998</v>
      </c>
      <c r="AH13" s="8">
        <f>mean_mippct</f>
        <v>5.96263E-2</v>
      </c>
      <c r="AI13" s="8"/>
      <c r="AJ13" s="2">
        <f t="shared" si="3"/>
        <v>0.18030945418959998</v>
      </c>
      <c r="AL13" s="6" t="s">
        <v>6</v>
      </c>
      <c r="AM13" s="8">
        <f>B_mippct</f>
        <v>3.0239919999999998</v>
      </c>
      <c r="AN13" s="8">
        <f>mean_mippct</f>
        <v>5.96263E-2</v>
      </c>
      <c r="AO13" s="8"/>
      <c r="AP13" s="2">
        <f t="shared" si="4"/>
        <v>0.18030945418959998</v>
      </c>
      <c r="AR13" s="6" t="s">
        <v>6</v>
      </c>
      <c r="AS13" s="8">
        <f>B_mippct</f>
        <v>3.0239919999999998</v>
      </c>
      <c r="AT13" s="8">
        <f>mean_mippct</f>
        <v>5.96263E-2</v>
      </c>
      <c r="AU13" s="8"/>
      <c r="AV13" s="2">
        <f t="shared" si="5"/>
        <v>0.18030945418959998</v>
      </c>
      <c r="AX13" s="6" t="s">
        <v>6</v>
      </c>
      <c r="AY13" s="8">
        <f>B_mippct</f>
        <v>3.0239919999999998</v>
      </c>
      <c r="AZ13" s="8">
        <f>mean_mippct</f>
        <v>5.96263E-2</v>
      </c>
      <c r="BA13" s="8"/>
      <c r="BB13" s="2">
        <f t="shared" si="6"/>
        <v>0.18030945418959998</v>
      </c>
      <c r="BD13" s="6" t="s">
        <v>6</v>
      </c>
      <c r="BE13" s="8">
        <f>B_mippct</f>
        <v>3.0239919999999998</v>
      </c>
      <c r="BF13" s="8">
        <f>mean_mippct</f>
        <v>5.96263E-2</v>
      </c>
      <c r="BG13" s="8"/>
      <c r="BH13" s="2">
        <f t="shared" si="7"/>
        <v>0.18030945418959998</v>
      </c>
      <c r="BJ13" s="6" t="s">
        <v>6</v>
      </c>
      <c r="BK13" s="8">
        <f>B_mippct</f>
        <v>3.0239919999999998</v>
      </c>
      <c r="BL13" s="8">
        <f>mean_mippct</f>
        <v>5.96263E-2</v>
      </c>
      <c r="BM13" s="8"/>
      <c r="BN13" s="2">
        <f t="shared" si="8"/>
        <v>0.18030945418959998</v>
      </c>
      <c r="BP13" s="6" t="s">
        <v>6</v>
      </c>
      <c r="BQ13" s="8">
        <f>B_mippct</f>
        <v>3.0239919999999998</v>
      </c>
      <c r="BR13" s="8">
        <f>mean_mippct</f>
        <v>5.96263E-2</v>
      </c>
      <c r="BS13" s="8"/>
      <c r="BT13" s="2">
        <f t="shared" si="9"/>
        <v>0.18030945418959998</v>
      </c>
      <c r="BV13" s="6" t="s">
        <v>6</v>
      </c>
      <c r="BW13" s="8">
        <f>B_mippct</f>
        <v>3.0239919999999998</v>
      </c>
      <c r="BX13" s="8">
        <f>mean_mippct</f>
        <v>5.96263E-2</v>
      </c>
      <c r="BY13" s="8"/>
      <c r="BZ13" s="2">
        <f t="shared" si="10"/>
        <v>0.18030945418959998</v>
      </c>
      <c r="CB13" s="6" t="s">
        <v>6</v>
      </c>
      <c r="CC13" s="8">
        <f>B_mippct</f>
        <v>3.0239919999999998</v>
      </c>
      <c r="CD13" s="8">
        <f>mean_mippct</f>
        <v>5.96263E-2</v>
      </c>
      <c r="CE13" s="8"/>
      <c r="CF13" s="2">
        <f t="shared" si="11"/>
        <v>0.18030945418959998</v>
      </c>
      <c r="CH13" s="6" t="s">
        <v>6</v>
      </c>
      <c r="CI13" s="8">
        <f>B_mippct</f>
        <v>3.0239919999999998</v>
      </c>
      <c r="CJ13" s="8">
        <f>mean_mippct</f>
        <v>5.96263E-2</v>
      </c>
      <c r="CK13" s="8"/>
      <c r="CL13" s="2">
        <f t="shared" si="12"/>
        <v>0.18030945418959998</v>
      </c>
      <c r="CN13" s="6" t="s">
        <v>6</v>
      </c>
      <c r="CO13" s="8">
        <f>B_mippct</f>
        <v>3.0239919999999998</v>
      </c>
      <c r="CP13" s="8">
        <f>mean_mippct</f>
        <v>5.96263E-2</v>
      </c>
      <c r="CQ13" s="8"/>
      <c r="CR13" s="2">
        <f t="shared" si="13"/>
        <v>0.18030945418959998</v>
      </c>
      <c r="CT13" s="6" t="s">
        <v>6</v>
      </c>
      <c r="CU13" s="8">
        <f>B_mippct</f>
        <v>3.0239919999999998</v>
      </c>
      <c r="CV13" s="8">
        <v>6.6117099999999998E-2</v>
      </c>
      <c r="CW13" s="8"/>
      <c r="CX13" s="2">
        <f t="shared" si="14"/>
        <v>0.19993758146319998</v>
      </c>
      <c r="CZ13" s="6" t="s">
        <v>6</v>
      </c>
      <c r="DA13" s="8">
        <f>B_mippct</f>
        <v>3.0239919999999998</v>
      </c>
      <c r="DB13" s="8">
        <v>6.6117099999999998E-2</v>
      </c>
      <c r="DC13" s="8"/>
      <c r="DD13" s="2">
        <f t="shared" si="15"/>
        <v>0.19993758146319998</v>
      </c>
      <c r="DF13" s="6" t="s">
        <v>6</v>
      </c>
      <c r="DG13" s="8">
        <f>B_mippct</f>
        <v>3.0239919999999998</v>
      </c>
      <c r="DH13" s="8">
        <v>6.6117099999999998E-2</v>
      </c>
      <c r="DI13" s="8"/>
      <c r="DJ13" s="2">
        <f t="shared" si="16"/>
        <v>0.19993758146319998</v>
      </c>
      <c r="DL13" s="6" t="s">
        <v>6</v>
      </c>
      <c r="DM13" s="8">
        <f>B_mippct</f>
        <v>3.0239919999999998</v>
      </c>
      <c r="DN13" s="8">
        <v>0.14085210000000001</v>
      </c>
      <c r="DO13" s="8"/>
      <c r="DP13" s="2">
        <f t="shared" si="17"/>
        <v>0.42593562358319997</v>
      </c>
      <c r="DR13" s="6" t="s">
        <v>6</v>
      </c>
      <c r="DS13" s="8">
        <f>B_mippct</f>
        <v>3.0239919999999998</v>
      </c>
      <c r="DT13" s="8">
        <v>0.14085210000000001</v>
      </c>
      <c r="DU13" s="8"/>
      <c r="DV13" s="2">
        <f t="shared" si="18"/>
        <v>0.42593562358319997</v>
      </c>
      <c r="DX13" s="6" t="s">
        <v>6</v>
      </c>
      <c r="DY13" s="8">
        <f>B_mippct</f>
        <v>3.0239919999999998</v>
      </c>
      <c r="DZ13" s="8">
        <v>0.14085210000000001</v>
      </c>
      <c r="EA13" s="8"/>
      <c r="EB13" s="2">
        <f t="shared" si="19"/>
        <v>0.42593562358319997</v>
      </c>
      <c r="ED13" s="6" t="s">
        <v>6</v>
      </c>
      <c r="EE13" s="8">
        <f>B_mippct</f>
        <v>3.0239919999999998</v>
      </c>
      <c r="EF13" s="8">
        <v>3.7095000000000001E-3</v>
      </c>
      <c r="EG13" s="8"/>
      <c r="EH13" s="2">
        <f t="shared" si="20"/>
        <v>1.1217498324E-2</v>
      </c>
      <c r="EJ13" s="6" t="s">
        <v>6</v>
      </c>
      <c r="EK13" s="8">
        <f>B_mippct</f>
        <v>3.0239919999999998</v>
      </c>
      <c r="EL13" s="8">
        <v>3.7095000000000001E-3</v>
      </c>
      <c r="EM13" s="8"/>
      <c r="EN13" s="2">
        <f t="shared" si="21"/>
        <v>1.1217498324E-2</v>
      </c>
      <c r="EP13" s="6" t="s">
        <v>6</v>
      </c>
      <c r="EQ13" s="8">
        <f>B_mippct</f>
        <v>3.0239919999999998</v>
      </c>
      <c r="ER13" s="8">
        <v>3.7095000000000001E-3</v>
      </c>
      <c r="ES13" s="8"/>
      <c r="ET13" s="2">
        <f t="shared" si="22"/>
        <v>1.1217498324E-2</v>
      </c>
      <c r="EV13" s="6" t="s">
        <v>6</v>
      </c>
      <c r="EW13" s="8">
        <f>B_mippct</f>
        <v>3.0239919999999998</v>
      </c>
      <c r="EX13" s="8">
        <v>0.1166898</v>
      </c>
      <c r="EY13" s="8"/>
      <c r="EZ13" s="2">
        <f t="shared" si="23"/>
        <v>0.35286902168159995</v>
      </c>
      <c r="FB13" s="6" t="s">
        <v>6</v>
      </c>
      <c r="FC13" s="8">
        <f>B_mippct</f>
        <v>3.0239919999999998</v>
      </c>
      <c r="FD13" s="8">
        <v>0.1166898</v>
      </c>
      <c r="FE13" s="8"/>
      <c r="FF13" s="2">
        <f t="shared" si="24"/>
        <v>0.35286902168159995</v>
      </c>
      <c r="FH13" s="6" t="s">
        <v>6</v>
      </c>
      <c r="FI13" s="8">
        <f>B_mippct</f>
        <v>3.0239919999999998</v>
      </c>
      <c r="FJ13" s="8">
        <v>0.1166898</v>
      </c>
      <c r="FK13" s="8"/>
      <c r="FL13" s="2">
        <f t="shared" si="25"/>
        <v>0.35286902168159995</v>
      </c>
      <c r="FN13" s="6" t="s">
        <v>6</v>
      </c>
      <c r="FO13" s="8">
        <f>B_mippct</f>
        <v>3.0239919999999998</v>
      </c>
      <c r="FP13" s="8">
        <v>5.0985999999999997E-2</v>
      </c>
      <c r="FQ13" s="8"/>
      <c r="FR13" s="2">
        <f t="shared" si="26"/>
        <v>0.15418125611199998</v>
      </c>
      <c r="FT13" s="6" t="s">
        <v>6</v>
      </c>
      <c r="FU13" s="8">
        <f>B_mippct</f>
        <v>3.0239919999999998</v>
      </c>
      <c r="FV13" s="8">
        <v>5.0985999999999997E-2</v>
      </c>
      <c r="FW13" s="8"/>
      <c r="FX13" s="2">
        <f t="shared" si="27"/>
        <v>0.15418125611199998</v>
      </c>
      <c r="FZ13" s="6" t="s">
        <v>6</v>
      </c>
      <c r="GA13" s="8">
        <f>B_mippct</f>
        <v>3.0239919999999998</v>
      </c>
      <c r="GB13" s="8">
        <v>5.0985999999999997E-2</v>
      </c>
      <c r="GC13" s="8"/>
      <c r="GD13" s="2">
        <f t="shared" si="28"/>
        <v>0.15418125611199998</v>
      </c>
    </row>
    <row r="14" spans="1:186">
      <c r="A14" s="3">
        <f t="shared" si="29"/>
        <v>-6.2837498700000012</v>
      </c>
      <c r="B14" s="12">
        <f>BB19</f>
        <v>-5.0707670259955604</v>
      </c>
      <c r="C14" s="13">
        <f>BB21</f>
        <v>6.2384407531402633E-3</v>
      </c>
      <c r="D14" s="12">
        <f>BB24</f>
        <v>1.4660335769879618</v>
      </c>
      <c r="F14" s="10"/>
      <c r="G14" s="8"/>
      <c r="H14" s="8"/>
      <c r="I14" s="8"/>
      <c r="J14" s="10"/>
      <c r="K14" s="10"/>
      <c r="L14" s="10"/>
      <c r="N14" s="6" t="s">
        <v>8</v>
      </c>
      <c r="O14" s="8">
        <f>B_execorderspct</f>
        <v>0.68839289999999997</v>
      </c>
      <c r="P14" s="8">
        <f>mean_execorderspct</f>
        <v>6.5810400000000005E-2</v>
      </c>
      <c r="Q14" s="8"/>
      <c r="R14" s="2">
        <f t="shared" si="0"/>
        <v>4.5303412106159999E-2</v>
      </c>
      <c r="T14" s="6" t="s">
        <v>8</v>
      </c>
      <c r="U14" s="8">
        <f>B_execorderspct</f>
        <v>0.68839289999999997</v>
      </c>
      <c r="V14" s="8">
        <f>mean_execorderspct</f>
        <v>6.5810400000000005E-2</v>
      </c>
      <c r="W14" s="8"/>
      <c r="X14" s="2">
        <f t="shared" si="1"/>
        <v>4.5303412106159999E-2</v>
      </c>
      <c r="Z14" s="6" t="s">
        <v>8</v>
      </c>
      <c r="AA14" s="8">
        <f>B_execorderspct</f>
        <v>0.68839289999999997</v>
      </c>
      <c r="AB14" s="8">
        <f>mean_execorderspct</f>
        <v>6.5810400000000005E-2</v>
      </c>
      <c r="AC14" s="8"/>
      <c r="AD14" s="2">
        <f t="shared" si="2"/>
        <v>4.5303412106159999E-2</v>
      </c>
      <c r="AF14" s="6" t="s">
        <v>8</v>
      </c>
      <c r="AG14" s="8">
        <f>B_execorderspct</f>
        <v>0.68839289999999997</v>
      </c>
      <c r="AH14" s="8">
        <f>mean_execorderspct</f>
        <v>6.5810400000000005E-2</v>
      </c>
      <c r="AI14" s="8"/>
      <c r="AJ14" s="2">
        <f t="shared" si="3"/>
        <v>4.5303412106159999E-2</v>
      </c>
      <c r="AL14" s="6" t="s">
        <v>8</v>
      </c>
      <c r="AM14" s="8">
        <f>B_execorderspct</f>
        <v>0.68839289999999997</v>
      </c>
      <c r="AN14" s="8">
        <f>mean_execorderspct</f>
        <v>6.5810400000000005E-2</v>
      </c>
      <c r="AO14" s="8"/>
      <c r="AP14" s="2">
        <f t="shared" si="4"/>
        <v>4.5303412106159999E-2</v>
      </c>
      <c r="AR14" s="6" t="s">
        <v>8</v>
      </c>
      <c r="AS14" s="8">
        <f>B_execorderspct</f>
        <v>0.68839289999999997</v>
      </c>
      <c r="AT14" s="8">
        <f>mean_execorderspct</f>
        <v>6.5810400000000005E-2</v>
      </c>
      <c r="AU14" s="8"/>
      <c r="AV14" s="2">
        <f t="shared" si="5"/>
        <v>4.5303412106159999E-2</v>
      </c>
      <c r="AX14" s="6" t="s">
        <v>8</v>
      </c>
      <c r="AY14" s="8">
        <f>B_execorderspct</f>
        <v>0.68839289999999997</v>
      </c>
      <c r="AZ14" s="8">
        <f>mean_execorderspct</f>
        <v>6.5810400000000005E-2</v>
      </c>
      <c r="BA14" s="8"/>
      <c r="BB14" s="2">
        <f t="shared" si="6"/>
        <v>4.5303412106159999E-2</v>
      </c>
      <c r="BD14" s="6" t="s">
        <v>8</v>
      </c>
      <c r="BE14" s="8">
        <f>B_execorderspct</f>
        <v>0.68839289999999997</v>
      </c>
      <c r="BF14" s="8">
        <f>mean_execorderspct</f>
        <v>6.5810400000000005E-2</v>
      </c>
      <c r="BG14" s="8"/>
      <c r="BH14" s="2">
        <f t="shared" si="7"/>
        <v>4.5303412106159999E-2</v>
      </c>
      <c r="BJ14" s="6" t="s">
        <v>8</v>
      </c>
      <c r="BK14" s="8">
        <f>B_execorderspct</f>
        <v>0.68839289999999997</v>
      </c>
      <c r="BL14" s="8">
        <f>mean_execorderspct</f>
        <v>6.5810400000000005E-2</v>
      </c>
      <c r="BM14" s="8"/>
      <c r="BN14" s="2">
        <f t="shared" si="8"/>
        <v>4.5303412106159999E-2</v>
      </c>
      <c r="BP14" s="6" t="s">
        <v>8</v>
      </c>
      <c r="BQ14" s="8">
        <f>B_execorderspct</f>
        <v>0.68839289999999997</v>
      </c>
      <c r="BR14" s="8">
        <f>mean_execorderspct</f>
        <v>6.5810400000000005E-2</v>
      </c>
      <c r="BS14" s="8"/>
      <c r="BT14" s="2">
        <f t="shared" si="9"/>
        <v>4.5303412106159999E-2</v>
      </c>
      <c r="BV14" s="6" t="s">
        <v>8</v>
      </c>
      <c r="BW14" s="8">
        <f>B_execorderspct</f>
        <v>0.68839289999999997</v>
      </c>
      <c r="BX14" s="8">
        <f>mean_execorderspct</f>
        <v>6.5810400000000005E-2</v>
      </c>
      <c r="BY14" s="8"/>
      <c r="BZ14" s="2">
        <f t="shared" si="10"/>
        <v>4.5303412106159999E-2</v>
      </c>
      <c r="CB14" s="6" t="s">
        <v>8</v>
      </c>
      <c r="CC14" s="8">
        <f>B_execorderspct</f>
        <v>0.68839289999999997</v>
      </c>
      <c r="CD14" s="8">
        <f>mean_execorderspct</f>
        <v>6.5810400000000005E-2</v>
      </c>
      <c r="CE14" s="8"/>
      <c r="CF14" s="2">
        <f t="shared" si="11"/>
        <v>4.5303412106159999E-2</v>
      </c>
      <c r="CH14" s="6" t="s">
        <v>8</v>
      </c>
      <c r="CI14" s="8">
        <f>B_execorderspct</f>
        <v>0.68839289999999997</v>
      </c>
      <c r="CJ14" s="8">
        <f>mean_execorderspct</f>
        <v>6.5810400000000005E-2</v>
      </c>
      <c r="CK14" s="8"/>
      <c r="CL14" s="2">
        <f t="shared" si="12"/>
        <v>4.5303412106159999E-2</v>
      </c>
      <c r="CN14" s="6" t="s">
        <v>8</v>
      </c>
      <c r="CO14" s="8">
        <f>B_execorderspct</f>
        <v>0.68839289999999997</v>
      </c>
      <c r="CP14" s="8">
        <f>mean_execorderspct</f>
        <v>6.5810400000000005E-2</v>
      </c>
      <c r="CQ14" s="8"/>
      <c r="CR14" s="2">
        <f t="shared" si="13"/>
        <v>4.5303412106159999E-2</v>
      </c>
      <c r="CT14" s="6" t="s">
        <v>8</v>
      </c>
      <c r="CU14" s="8">
        <f>B_execorderspct</f>
        <v>0.68839289999999997</v>
      </c>
      <c r="CV14" s="8">
        <v>8.5802500000000004E-2</v>
      </c>
      <c r="CW14" s="8"/>
      <c r="CX14" s="2">
        <f t="shared" si="14"/>
        <v>5.9065831802250002E-2</v>
      </c>
      <c r="CZ14" s="6" t="s">
        <v>8</v>
      </c>
      <c r="DA14" s="8">
        <f>B_execorderspct</f>
        <v>0.68839289999999997</v>
      </c>
      <c r="DB14" s="8">
        <v>8.5802500000000004E-2</v>
      </c>
      <c r="DC14" s="8"/>
      <c r="DD14" s="2">
        <f t="shared" si="15"/>
        <v>5.9065831802250002E-2</v>
      </c>
      <c r="DF14" s="6" t="s">
        <v>8</v>
      </c>
      <c r="DG14" s="8">
        <f>B_execorderspct</f>
        <v>0.68839289999999997</v>
      </c>
      <c r="DH14" s="8">
        <v>8.5802500000000004E-2</v>
      </c>
      <c r="DI14" s="8"/>
      <c r="DJ14" s="2">
        <f t="shared" si="16"/>
        <v>5.9065831802250002E-2</v>
      </c>
      <c r="DL14" s="6" t="s">
        <v>8</v>
      </c>
      <c r="DM14" s="8">
        <f>B_execorderspct</f>
        <v>0.68839289999999997</v>
      </c>
      <c r="DN14" s="8">
        <v>7.92181E-2</v>
      </c>
      <c r="DO14" s="8"/>
      <c r="DP14" s="2">
        <f t="shared" si="17"/>
        <v>5.4533177591489998E-2</v>
      </c>
      <c r="DR14" s="6" t="s">
        <v>8</v>
      </c>
      <c r="DS14" s="8">
        <f>B_execorderspct</f>
        <v>0.68839289999999997</v>
      </c>
      <c r="DT14" s="8">
        <v>7.92181E-2</v>
      </c>
      <c r="DU14" s="8"/>
      <c r="DV14" s="2">
        <f t="shared" si="18"/>
        <v>5.4533177591489998E-2</v>
      </c>
      <c r="DX14" s="6" t="s">
        <v>8</v>
      </c>
      <c r="DY14" s="8">
        <f>B_execorderspct</f>
        <v>0.68839289999999997</v>
      </c>
      <c r="DZ14" s="8">
        <v>7.92181E-2</v>
      </c>
      <c r="EA14" s="8"/>
      <c r="EB14" s="2">
        <f t="shared" si="19"/>
        <v>5.4533177591489998E-2</v>
      </c>
      <c r="ED14" s="6" t="s">
        <v>8</v>
      </c>
      <c r="EE14" s="8">
        <f>B_execorderspct</f>
        <v>0.68839289999999997</v>
      </c>
      <c r="EF14" s="8">
        <v>5.3497900000000001E-2</v>
      </c>
      <c r="EG14" s="8"/>
      <c r="EH14" s="2">
        <f t="shared" si="20"/>
        <v>3.6827574524909999E-2</v>
      </c>
      <c r="EJ14" s="6" t="s">
        <v>8</v>
      </c>
      <c r="EK14" s="8">
        <f>B_execorderspct</f>
        <v>0.68839289999999997</v>
      </c>
      <c r="EL14" s="8">
        <v>5.3497900000000001E-2</v>
      </c>
      <c r="EM14" s="8"/>
      <c r="EN14" s="2">
        <f t="shared" si="21"/>
        <v>3.6827574524909999E-2</v>
      </c>
      <c r="EP14" s="6" t="s">
        <v>8</v>
      </c>
      <c r="EQ14" s="8">
        <f>B_execorderspct</f>
        <v>0.68839289999999997</v>
      </c>
      <c r="ER14" s="8">
        <v>5.3497900000000001E-2</v>
      </c>
      <c r="ES14" s="8"/>
      <c r="ET14" s="2">
        <f t="shared" si="22"/>
        <v>3.6827574524909999E-2</v>
      </c>
      <c r="EV14" s="6" t="s">
        <v>8</v>
      </c>
      <c r="EW14" s="8">
        <f>B_execorderspct</f>
        <v>0.68839289999999997</v>
      </c>
      <c r="EX14" s="8">
        <v>7.4185500000000001E-2</v>
      </c>
      <c r="EY14" s="8"/>
      <c r="EZ14" s="2">
        <f t="shared" si="23"/>
        <v>5.1068771482949998E-2</v>
      </c>
      <c r="FB14" s="6" t="s">
        <v>8</v>
      </c>
      <c r="FC14" s="8">
        <f>B_execorderspct</f>
        <v>0.68839289999999997</v>
      </c>
      <c r="FD14" s="8">
        <v>7.4185500000000001E-2</v>
      </c>
      <c r="FE14" s="8"/>
      <c r="FF14" s="2">
        <f t="shared" si="24"/>
        <v>5.1068771482949998E-2</v>
      </c>
      <c r="FH14" s="6" t="s">
        <v>8</v>
      </c>
      <c r="FI14" s="8">
        <f>B_execorderspct</f>
        <v>0.68839289999999997</v>
      </c>
      <c r="FJ14" s="8">
        <v>7.4185500000000001E-2</v>
      </c>
      <c r="FK14" s="8"/>
      <c r="FL14" s="2">
        <f t="shared" si="25"/>
        <v>5.1068771482949998E-2</v>
      </c>
      <c r="FN14" s="6" t="s">
        <v>8</v>
      </c>
      <c r="FO14" s="8">
        <f>B_execorderspct</f>
        <v>0.68839289999999997</v>
      </c>
      <c r="FP14" s="8">
        <v>0.16413749999999999</v>
      </c>
      <c r="FQ14" s="8"/>
      <c r="FR14" s="2">
        <f t="shared" si="26"/>
        <v>0.11299108962374999</v>
      </c>
      <c r="FT14" s="6" t="s">
        <v>8</v>
      </c>
      <c r="FU14" s="8">
        <f>B_execorderspct</f>
        <v>0.68839289999999997</v>
      </c>
      <c r="FV14" s="8">
        <v>0.16413749999999999</v>
      </c>
      <c r="FW14" s="8"/>
      <c r="FX14" s="2">
        <f t="shared" si="27"/>
        <v>0.11299108962374999</v>
      </c>
      <c r="FZ14" s="6" t="s">
        <v>8</v>
      </c>
      <c r="GA14" s="8">
        <f>B_execorderspct</f>
        <v>0.68839289999999997</v>
      </c>
      <c r="GB14" s="8">
        <v>0.16413749999999999</v>
      </c>
      <c r="GC14" s="8"/>
      <c r="GD14" s="2">
        <f t="shared" si="28"/>
        <v>0.11299108962374999</v>
      </c>
    </row>
    <row r="15" spans="1:186">
      <c r="A15" s="3">
        <f t="shared" si="29"/>
        <v>-5.3082531600000014</v>
      </c>
      <c r="B15" s="12">
        <f>BH19</f>
        <v>-4.4050545259955607</v>
      </c>
      <c r="C15" s="13">
        <f>BH21</f>
        <v>1.206802410914027E-2</v>
      </c>
      <c r="D15" s="12">
        <f>BH24</f>
        <v>2.8359856656479634</v>
      </c>
      <c r="F15" s="10"/>
      <c r="G15" s="8"/>
      <c r="H15" s="8"/>
      <c r="I15" s="8"/>
      <c r="J15" s="8"/>
      <c r="K15" s="8"/>
      <c r="L15" s="8"/>
      <c r="N15" s="6" t="s">
        <v>7</v>
      </c>
      <c r="O15" s="8">
        <f>B_lawspct</f>
        <v>4.0586359999999999</v>
      </c>
      <c r="P15" s="8">
        <f>mean_lawspct</f>
        <v>6.7526900000000001E-2</v>
      </c>
      <c r="Q15" s="8"/>
      <c r="R15" s="2">
        <f t="shared" si="0"/>
        <v>0.2740671073084</v>
      </c>
      <c r="T15" s="6" t="s">
        <v>7</v>
      </c>
      <c r="U15" s="8">
        <f>B_lawspct</f>
        <v>4.0586359999999999</v>
      </c>
      <c r="V15" s="8">
        <f>mean_lawspct</f>
        <v>6.7526900000000001E-2</v>
      </c>
      <c r="W15" s="8"/>
      <c r="X15" s="2">
        <f t="shared" si="1"/>
        <v>0.2740671073084</v>
      </c>
      <c r="Z15" s="6" t="s">
        <v>7</v>
      </c>
      <c r="AA15" s="8">
        <f>B_lawspct</f>
        <v>4.0586359999999999</v>
      </c>
      <c r="AB15" s="8">
        <f>mean_lawspct</f>
        <v>6.7526900000000001E-2</v>
      </c>
      <c r="AC15" s="8"/>
      <c r="AD15" s="2">
        <f t="shared" si="2"/>
        <v>0.2740671073084</v>
      </c>
      <c r="AF15" s="6" t="s">
        <v>7</v>
      </c>
      <c r="AG15" s="8">
        <f>B_lawspct</f>
        <v>4.0586359999999999</v>
      </c>
      <c r="AH15" s="8">
        <f>mean_lawspct</f>
        <v>6.7526900000000001E-2</v>
      </c>
      <c r="AI15" s="8"/>
      <c r="AJ15" s="2">
        <f t="shared" si="3"/>
        <v>0.2740671073084</v>
      </c>
      <c r="AL15" s="6" t="s">
        <v>7</v>
      </c>
      <c r="AM15" s="8">
        <f>B_lawspct</f>
        <v>4.0586359999999999</v>
      </c>
      <c r="AN15" s="8">
        <f>mean_lawspct</f>
        <v>6.7526900000000001E-2</v>
      </c>
      <c r="AO15" s="8"/>
      <c r="AP15" s="2">
        <f t="shared" si="4"/>
        <v>0.2740671073084</v>
      </c>
      <c r="AR15" s="6" t="s">
        <v>7</v>
      </c>
      <c r="AS15" s="8">
        <f>B_lawspct</f>
        <v>4.0586359999999999</v>
      </c>
      <c r="AT15" s="8">
        <f>mean_lawspct</f>
        <v>6.7526900000000001E-2</v>
      </c>
      <c r="AU15" s="8"/>
      <c r="AV15" s="2">
        <f t="shared" si="5"/>
        <v>0.2740671073084</v>
      </c>
      <c r="AX15" s="6" t="s">
        <v>7</v>
      </c>
      <c r="AY15" s="8">
        <f>B_lawspct</f>
        <v>4.0586359999999999</v>
      </c>
      <c r="AZ15" s="8">
        <f>mean_lawspct</f>
        <v>6.7526900000000001E-2</v>
      </c>
      <c r="BA15" s="8"/>
      <c r="BB15" s="2">
        <f t="shared" si="6"/>
        <v>0.2740671073084</v>
      </c>
      <c r="BD15" s="6" t="s">
        <v>7</v>
      </c>
      <c r="BE15" s="8">
        <f>B_lawspct</f>
        <v>4.0586359999999999</v>
      </c>
      <c r="BF15" s="8">
        <f>mean_lawspct</f>
        <v>6.7526900000000001E-2</v>
      </c>
      <c r="BG15" s="8"/>
      <c r="BH15" s="2">
        <f t="shared" si="7"/>
        <v>0.2740671073084</v>
      </c>
      <c r="BJ15" s="6" t="s">
        <v>7</v>
      </c>
      <c r="BK15" s="8">
        <f>B_lawspct</f>
        <v>4.0586359999999999</v>
      </c>
      <c r="BL15" s="8">
        <f>mean_lawspct</f>
        <v>6.7526900000000001E-2</v>
      </c>
      <c r="BM15" s="8"/>
      <c r="BN15" s="2">
        <f t="shared" si="8"/>
        <v>0.2740671073084</v>
      </c>
      <c r="BP15" s="6" t="s">
        <v>7</v>
      </c>
      <c r="BQ15" s="8">
        <f>B_lawspct</f>
        <v>4.0586359999999999</v>
      </c>
      <c r="BR15" s="8">
        <f>mean_lawspct</f>
        <v>6.7526900000000001E-2</v>
      </c>
      <c r="BS15" s="8"/>
      <c r="BT15" s="2">
        <f t="shared" si="9"/>
        <v>0.2740671073084</v>
      </c>
      <c r="BV15" s="6" t="s">
        <v>7</v>
      </c>
      <c r="BW15" s="8">
        <f>B_lawspct</f>
        <v>4.0586359999999999</v>
      </c>
      <c r="BX15" s="8">
        <f>mean_lawspct</f>
        <v>6.7526900000000001E-2</v>
      </c>
      <c r="BY15" s="8"/>
      <c r="BZ15" s="2">
        <f t="shared" si="10"/>
        <v>0.2740671073084</v>
      </c>
      <c r="CB15" s="6" t="s">
        <v>7</v>
      </c>
      <c r="CC15" s="8">
        <f>B_lawspct</f>
        <v>4.0586359999999999</v>
      </c>
      <c r="CD15" s="8">
        <f>mean_lawspct</f>
        <v>6.7526900000000001E-2</v>
      </c>
      <c r="CE15" s="8"/>
      <c r="CF15" s="2">
        <f t="shared" si="11"/>
        <v>0.2740671073084</v>
      </c>
      <c r="CH15" s="6" t="s">
        <v>7</v>
      </c>
      <c r="CI15" s="8">
        <f>B_lawspct</f>
        <v>4.0586359999999999</v>
      </c>
      <c r="CJ15" s="8">
        <f>mean_lawspct</f>
        <v>6.7526900000000001E-2</v>
      </c>
      <c r="CK15" s="8"/>
      <c r="CL15" s="2">
        <f t="shared" si="12"/>
        <v>0.2740671073084</v>
      </c>
      <c r="CN15" s="6" t="s">
        <v>7</v>
      </c>
      <c r="CO15" s="8">
        <f>B_lawspct</f>
        <v>4.0586359999999999</v>
      </c>
      <c r="CP15" s="8">
        <f>mean_lawspct</f>
        <v>6.7526900000000001E-2</v>
      </c>
      <c r="CQ15" s="8"/>
      <c r="CR15" s="2">
        <f t="shared" si="13"/>
        <v>0.2740671073084</v>
      </c>
      <c r="CT15" s="6" t="s">
        <v>7</v>
      </c>
      <c r="CU15" s="8">
        <f>B_lawspct</f>
        <v>4.0586359999999999</v>
      </c>
      <c r="CV15" s="8">
        <v>2.9042800000000001E-2</v>
      </c>
      <c r="CW15" s="8"/>
      <c r="CX15" s="2">
        <f t="shared" si="14"/>
        <v>0.1178741536208</v>
      </c>
      <c r="CZ15" s="6" t="s">
        <v>7</v>
      </c>
      <c r="DA15" s="8">
        <f>B_lawspct</f>
        <v>4.0586359999999999</v>
      </c>
      <c r="DB15" s="8">
        <v>2.9042800000000001E-2</v>
      </c>
      <c r="DC15" s="8"/>
      <c r="DD15" s="2">
        <f t="shared" si="15"/>
        <v>0.1178741536208</v>
      </c>
      <c r="DF15" s="6" t="s">
        <v>7</v>
      </c>
      <c r="DG15" s="8">
        <f>B_lawspct</f>
        <v>4.0586359999999999</v>
      </c>
      <c r="DH15" s="8">
        <v>2.9042800000000001E-2</v>
      </c>
      <c r="DI15" s="8"/>
      <c r="DJ15" s="2">
        <f t="shared" si="16"/>
        <v>0.1178741536208</v>
      </c>
      <c r="DL15" s="6" t="s">
        <v>7</v>
      </c>
      <c r="DM15" s="8">
        <f>B_lawspct</f>
        <v>4.0586359999999999</v>
      </c>
      <c r="DN15" s="8">
        <v>5.5376700000000001E-2</v>
      </c>
      <c r="DO15" s="8"/>
      <c r="DP15" s="2">
        <f t="shared" si="17"/>
        <v>0.22475386818119999</v>
      </c>
      <c r="DR15" s="6" t="s">
        <v>7</v>
      </c>
      <c r="DS15" s="8">
        <f>B_lawspct</f>
        <v>4.0586359999999999</v>
      </c>
      <c r="DT15" s="8">
        <v>5.5376700000000001E-2</v>
      </c>
      <c r="DU15" s="8"/>
      <c r="DV15" s="2">
        <f t="shared" si="18"/>
        <v>0.22475386818119999</v>
      </c>
      <c r="DX15" s="6" t="s">
        <v>7</v>
      </c>
      <c r="DY15" s="8">
        <f>B_lawspct</f>
        <v>4.0586359999999999</v>
      </c>
      <c r="DZ15" s="8">
        <v>5.5376700000000001E-2</v>
      </c>
      <c r="EA15" s="8"/>
      <c r="EB15" s="2">
        <f t="shared" si="19"/>
        <v>0.22475386818119999</v>
      </c>
      <c r="ED15" s="6" t="s">
        <v>7</v>
      </c>
      <c r="EE15" s="8">
        <f>B_lawspct</f>
        <v>4.0586359999999999</v>
      </c>
      <c r="EF15" s="8">
        <v>5.6846000000000001E-2</v>
      </c>
      <c r="EG15" s="8"/>
      <c r="EH15" s="2">
        <f t="shared" si="20"/>
        <v>0.23071722205600001</v>
      </c>
      <c r="EJ15" s="6" t="s">
        <v>7</v>
      </c>
      <c r="EK15" s="8">
        <f>B_lawspct</f>
        <v>4.0586359999999999</v>
      </c>
      <c r="EL15" s="8">
        <v>5.6846000000000001E-2</v>
      </c>
      <c r="EM15" s="8"/>
      <c r="EN15" s="2">
        <f t="shared" si="21"/>
        <v>0.23071722205600001</v>
      </c>
      <c r="EP15" s="6" t="s">
        <v>7</v>
      </c>
      <c r="EQ15" s="8">
        <f>B_lawspct</f>
        <v>4.0586359999999999</v>
      </c>
      <c r="ER15" s="8">
        <v>5.6846000000000001E-2</v>
      </c>
      <c r="ES15" s="8"/>
      <c r="ET15" s="2">
        <f t="shared" si="22"/>
        <v>0.23071722205600001</v>
      </c>
      <c r="EV15" s="6" t="s">
        <v>7</v>
      </c>
      <c r="EW15" s="8">
        <f>B_lawspct</f>
        <v>4.0586359999999999</v>
      </c>
      <c r="EX15" s="8">
        <v>6.1985899999999997E-2</v>
      </c>
      <c r="EY15" s="8"/>
      <c r="EZ15" s="2">
        <f t="shared" si="23"/>
        <v>0.25157820523239999</v>
      </c>
      <c r="FB15" s="6" t="s">
        <v>7</v>
      </c>
      <c r="FC15" s="8">
        <f>B_lawspct</f>
        <v>4.0586359999999999</v>
      </c>
      <c r="FD15" s="8">
        <v>6.1985899999999997E-2</v>
      </c>
      <c r="FE15" s="8"/>
      <c r="FF15" s="2">
        <f t="shared" si="24"/>
        <v>0.25157820523239999</v>
      </c>
      <c r="FH15" s="6" t="s">
        <v>7</v>
      </c>
      <c r="FI15" s="8">
        <f>B_lawspct</f>
        <v>4.0586359999999999</v>
      </c>
      <c r="FJ15" s="8">
        <v>6.1985899999999997E-2</v>
      </c>
      <c r="FK15" s="8"/>
      <c r="FL15" s="2">
        <f t="shared" si="25"/>
        <v>0.25157820523239999</v>
      </c>
      <c r="FN15" s="6" t="s">
        <v>7</v>
      </c>
      <c r="FO15" s="8">
        <f>B_lawspct</f>
        <v>4.0586359999999999</v>
      </c>
      <c r="FP15" s="8">
        <v>0.18885660000000001</v>
      </c>
      <c r="FQ15" s="8"/>
      <c r="FR15" s="2">
        <f t="shared" si="26"/>
        <v>0.76650019559760008</v>
      </c>
      <c r="FT15" s="6" t="s">
        <v>7</v>
      </c>
      <c r="FU15" s="8">
        <f>B_lawspct</f>
        <v>4.0586359999999999</v>
      </c>
      <c r="FV15" s="8">
        <v>0.18885660000000001</v>
      </c>
      <c r="FW15" s="8"/>
      <c r="FX15" s="2">
        <f t="shared" si="27"/>
        <v>0.76650019559760008</v>
      </c>
      <c r="FZ15" s="6" t="s">
        <v>7</v>
      </c>
      <c r="GA15" s="8">
        <f>B_lawspct</f>
        <v>4.0586359999999999</v>
      </c>
      <c r="GB15" s="8">
        <v>0.18885660000000001</v>
      </c>
      <c r="GC15" s="8"/>
      <c r="GD15" s="2">
        <f t="shared" si="28"/>
        <v>0.76650019559760008</v>
      </c>
    </row>
    <row r="16" spans="1:186">
      <c r="A16" s="3">
        <f t="shared" si="29"/>
        <v>-4.3327564500000015</v>
      </c>
      <c r="B16" s="12">
        <f>BN19</f>
        <v>-3.7393420259955592</v>
      </c>
      <c r="C16" s="13">
        <f>BN21</f>
        <v>2.321785551747595E-2</v>
      </c>
      <c r="D16" s="12">
        <f>BN24</f>
        <v>5.4561960466068484</v>
      </c>
      <c r="E16" s="3" t="s">
        <v>64</v>
      </c>
      <c r="F16" s="32"/>
      <c r="G16" s="8"/>
      <c r="H16" s="8"/>
      <c r="I16" s="8"/>
      <c r="J16" s="8"/>
      <c r="K16" s="8"/>
      <c r="L16" s="8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  <c r="CT16" s="6" t="s">
        <v>9</v>
      </c>
      <c r="CU16" s="8">
        <f>B_countdownpres</f>
        <v>0</v>
      </c>
      <c r="CV16" s="8">
        <f>mean_countdownpres</f>
        <v>0</v>
      </c>
      <c r="CW16" s="8"/>
      <c r="CX16" s="2">
        <f t="shared" si="14"/>
        <v>0</v>
      </c>
      <c r="CZ16" s="6" t="s">
        <v>9</v>
      </c>
      <c r="DA16" s="8">
        <f>B_countdownpres</f>
        <v>0</v>
      </c>
      <c r="DB16" s="8">
        <f>mean_countdownpres</f>
        <v>0</v>
      </c>
      <c r="DC16" s="8"/>
      <c r="DD16" s="2">
        <f t="shared" si="15"/>
        <v>0</v>
      </c>
      <c r="DF16" s="6" t="s">
        <v>9</v>
      </c>
      <c r="DG16" s="8">
        <f>B_countdownpres</f>
        <v>0</v>
      </c>
      <c r="DH16" s="8">
        <f>mean_countdownpres</f>
        <v>0</v>
      </c>
      <c r="DI16" s="8"/>
      <c r="DJ16" s="2">
        <f t="shared" si="16"/>
        <v>0</v>
      </c>
      <c r="DL16" s="6" t="s">
        <v>9</v>
      </c>
      <c r="DM16" s="8">
        <f>B_countdownpres</f>
        <v>0</v>
      </c>
      <c r="DN16" s="8">
        <f>mean_countdownpres</f>
        <v>0</v>
      </c>
      <c r="DO16" s="8"/>
      <c r="DP16" s="2">
        <f t="shared" si="17"/>
        <v>0</v>
      </c>
      <c r="DR16" s="6" t="s">
        <v>9</v>
      </c>
      <c r="DS16" s="8">
        <f>B_countdownpres</f>
        <v>0</v>
      </c>
      <c r="DT16" s="8">
        <f>mean_countdownpres</f>
        <v>0</v>
      </c>
      <c r="DU16" s="8"/>
      <c r="DV16" s="2">
        <f t="shared" si="18"/>
        <v>0</v>
      </c>
      <c r="DX16" s="6" t="s">
        <v>9</v>
      </c>
      <c r="DY16" s="8">
        <f>B_countdownpres</f>
        <v>0</v>
      </c>
      <c r="DZ16" s="8">
        <f>mean_countdownpres</f>
        <v>0</v>
      </c>
      <c r="EA16" s="8"/>
      <c r="EB16" s="2">
        <f t="shared" si="19"/>
        <v>0</v>
      </c>
      <c r="ED16" s="6" t="s">
        <v>9</v>
      </c>
      <c r="EE16" s="8">
        <f>B_countdownpres</f>
        <v>0</v>
      </c>
      <c r="EF16" s="8">
        <f>mean_countdownpres</f>
        <v>0</v>
      </c>
      <c r="EG16" s="8"/>
      <c r="EH16" s="2">
        <f t="shared" si="20"/>
        <v>0</v>
      </c>
      <c r="EJ16" s="6" t="s">
        <v>9</v>
      </c>
      <c r="EK16" s="8">
        <f>B_countdownpres</f>
        <v>0</v>
      </c>
      <c r="EL16" s="8">
        <f>mean_countdownpres</f>
        <v>0</v>
      </c>
      <c r="EM16" s="8"/>
      <c r="EN16" s="2">
        <f t="shared" si="21"/>
        <v>0</v>
      </c>
      <c r="EP16" s="6" t="s">
        <v>9</v>
      </c>
      <c r="EQ16" s="8">
        <f>B_countdownpres</f>
        <v>0</v>
      </c>
      <c r="ER16" s="8">
        <f>mean_countdownpres</f>
        <v>0</v>
      </c>
      <c r="ES16" s="8"/>
      <c r="ET16" s="2">
        <f t="shared" si="22"/>
        <v>0</v>
      </c>
      <c r="EV16" s="6" t="s">
        <v>9</v>
      </c>
      <c r="EW16" s="8">
        <f>B_countdownpres</f>
        <v>0</v>
      </c>
      <c r="EX16" s="8">
        <f>mean_countdownpres</f>
        <v>0</v>
      </c>
      <c r="EY16" s="8"/>
      <c r="EZ16" s="2">
        <f t="shared" si="23"/>
        <v>0</v>
      </c>
      <c r="FB16" s="6" t="s">
        <v>9</v>
      </c>
      <c r="FC16" s="8">
        <f>B_countdownpres</f>
        <v>0</v>
      </c>
      <c r="FD16" s="8">
        <f>mean_countdownpres</f>
        <v>0</v>
      </c>
      <c r="FE16" s="8"/>
      <c r="FF16" s="2">
        <f t="shared" si="24"/>
        <v>0</v>
      </c>
      <c r="FH16" s="6" t="s">
        <v>9</v>
      </c>
      <c r="FI16" s="8">
        <f>B_countdownpres</f>
        <v>0</v>
      </c>
      <c r="FJ16" s="8">
        <f>mean_countdownpres</f>
        <v>0</v>
      </c>
      <c r="FK16" s="8"/>
      <c r="FL16" s="2">
        <f t="shared" si="25"/>
        <v>0</v>
      </c>
      <c r="FN16" s="6" t="s">
        <v>9</v>
      </c>
      <c r="FO16" s="8">
        <f>B_countdownpres</f>
        <v>0</v>
      </c>
      <c r="FP16" s="8">
        <f>mean_countdownpres</f>
        <v>0</v>
      </c>
      <c r="FQ16" s="8"/>
      <c r="FR16" s="2">
        <f t="shared" si="26"/>
        <v>0</v>
      </c>
      <c r="FT16" s="6" t="s">
        <v>9</v>
      </c>
      <c r="FU16" s="8">
        <f>B_countdownpres</f>
        <v>0</v>
      </c>
      <c r="FV16" s="8">
        <f>mean_countdownpres</f>
        <v>0</v>
      </c>
      <c r="FW16" s="8"/>
      <c r="FX16" s="2">
        <f t="shared" si="27"/>
        <v>0</v>
      </c>
      <c r="FZ16" s="6" t="s">
        <v>9</v>
      </c>
      <c r="GA16" s="8">
        <f>B_countdownpres</f>
        <v>0</v>
      </c>
      <c r="GB16" s="8">
        <f>mean_countdownpres</f>
        <v>0</v>
      </c>
      <c r="GC16" s="8"/>
      <c r="GD16" s="2">
        <f t="shared" si="28"/>
        <v>0</v>
      </c>
    </row>
    <row r="17" spans="1:186">
      <c r="A17" s="3">
        <f t="shared" si="29"/>
        <v>-3.3572597400000017</v>
      </c>
      <c r="B17" s="12">
        <f>BT19</f>
        <v>-3.0736295259955604</v>
      </c>
      <c r="C17" s="13">
        <f>BT21</f>
        <v>4.420821219750732E-2</v>
      </c>
      <c r="D17" s="12">
        <f>BT24</f>
        <v>10.38892986641422</v>
      </c>
      <c r="F17" s="10"/>
      <c r="G17" s="8"/>
      <c r="H17" s="8"/>
      <c r="I17" s="8"/>
      <c r="J17" s="8"/>
      <c r="K17" s="8"/>
      <c r="L17" s="8"/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  <c r="CT17" s="7"/>
      <c r="CU17" s="5"/>
      <c r="CZ17" s="7"/>
      <c r="DA17" s="5"/>
      <c r="DF17" s="7"/>
      <c r="DG17" s="5"/>
      <c r="DL17" s="7"/>
      <c r="DM17" s="5"/>
      <c r="DR17" s="7"/>
      <c r="DS17" s="5"/>
      <c r="DX17" s="7"/>
      <c r="DY17" s="5"/>
      <c r="ED17" s="7"/>
      <c r="EE17" s="5"/>
      <c r="EJ17" s="7"/>
      <c r="EK17" s="5"/>
      <c r="EP17" s="7"/>
      <c r="EQ17" s="5"/>
      <c r="EV17" s="7"/>
      <c r="EW17" s="5"/>
      <c r="FB17" s="7"/>
      <c r="FC17" s="5"/>
      <c r="FH17" s="7"/>
      <c r="FI17" s="5"/>
      <c r="FN17" s="7"/>
      <c r="FO17" s="5"/>
      <c r="FT17" s="7"/>
      <c r="FU17" s="5"/>
      <c r="FZ17" s="7"/>
      <c r="GA17" s="5"/>
    </row>
    <row r="18" spans="1:186">
      <c r="A18" s="3">
        <f t="shared" si="29"/>
        <v>-2.3817630300000019</v>
      </c>
      <c r="B18" s="12">
        <f>BZ19</f>
        <v>-2.4079170259955607</v>
      </c>
      <c r="C18" s="13">
        <f>BZ21</f>
        <v>8.257097253578044E-2</v>
      </c>
      <c r="D18" s="12">
        <f>BZ24</f>
        <v>19.404178545908405</v>
      </c>
      <c r="F18" s="10"/>
      <c r="G18" s="8"/>
      <c r="H18" s="8"/>
      <c r="I18" s="8"/>
      <c r="J18" s="8"/>
      <c r="K18" s="8"/>
      <c r="L18" s="8"/>
    </row>
    <row r="19" spans="1:186">
      <c r="A19" s="3">
        <f t="shared" si="29"/>
        <v>-1.4062663200000018</v>
      </c>
      <c r="B19" s="12">
        <f>CF19</f>
        <v>-1.7422045259955605</v>
      </c>
      <c r="C19" s="13">
        <f>CF21</f>
        <v>0.1490331351904953</v>
      </c>
      <c r="D19" s="12">
        <f>CF24</f>
        <v>35.022786769766398</v>
      </c>
      <c r="F19" s="10"/>
      <c r="G19" s="8"/>
      <c r="H19" s="8"/>
      <c r="I19" s="8"/>
      <c r="J19" s="8"/>
      <c r="K19" s="8"/>
      <c r="L19" s="8"/>
      <c r="P19" s="2" t="s">
        <v>12</v>
      </c>
      <c r="R19" s="2">
        <f>(SUM(R9:R17))</f>
        <v>-3.2086466723955609</v>
      </c>
      <c r="V19" s="2" t="s">
        <v>12</v>
      </c>
      <c r="X19" s="2">
        <f>(SUM(X9:X17))</f>
        <v>-1.5173561348455604</v>
      </c>
      <c r="AB19" s="2" t="s">
        <v>12</v>
      </c>
      <c r="AD19" s="2">
        <f>(SUM(AD9:AD17))</f>
        <v>-4.89993720994556</v>
      </c>
      <c r="AH19" s="2" t="s">
        <v>12</v>
      </c>
      <c r="AJ19" s="2">
        <f>(SUM(AJ9:AJ17))</f>
        <v>-7.0679045259955595</v>
      </c>
      <c r="AN19" s="2" t="s">
        <v>12</v>
      </c>
      <c r="AP19" s="2">
        <f>(SUM(AP9:AP17))</f>
        <v>-6.4021920259955598</v>
      </c>
      <c r="AT19" s="2" t="s">
        <v>12</v>
      </c>
      <c r="AV19" s="2">
        <f>(SUM(AV9:AV17))</f>
        <v>-5.7364795259955601</v>
      </c>
      <c r="AZ19" s="2" t="s">
        <v>12</v>
      </c>
      <c r="BB19" s="2">
        <f>(SUM(BB9:BB17))</f>
        <v>-5.0707670259955604</v>
      </c>
      <c r="BF19" s="2" t="s">
        <v>12</v>
      </c>
      <c r="BH19" s="2">
        <f>(SUM(BH9:BH17))</f>
        <v>-4.4050545259955607</v>
      </c>
      <c r="BL19" s="2" t="s">
        <v>12</v>
      </c>
      <c r="BN19" s="2">
        <f>(SUM(BN9:BN17))</f>
        <v>-3.7393420259955592</v>
      </c>
      <c r="BR19" s="2" t="s">
        <v>12</v>
      </c>
      <c r="BT19" s="2">
        <f>(SUM(BT9:BT17))</f>
        <v>-3.0736295259955604</v>
      </c>
      <c r="BX19" s="2" t="s">
        <v>12</v>
      </c>
      <c r="BZ19" s="2">
        <f>(SUM(BZ9:BZ17))</f>
        <v>-2.4079170259955607</v>
      </c>
      <c r="CD19" s="2" t="s">
        <v>12</v>
      </c>
      <c r="CF19" s="2">
        <f>(SUM(CF9:CF17))</f>
        <v>-1.7422045259955605</v>
      </c>
      <c r="CJ19" s="2" t="s">
        <v>12</v>
      </c>
      <c r="CL19" s="2">
        <f>(SUM(CL9:CL17))</f>
        <v>-1.0764920259955602</v>
      </c>
      <c r="CP19" s="2" t="s">
        <v>12</v>
      </c>
      <c r="CR19" s="2">
        <f>(SUM(CR9:CR17))</f>
        <v>-0.41077952599556</v>
      </c>
      <c r="CV19" s="2" t="s">
        <v>12</v>
      </c>
      <c r="CX19" s="2">
        <f>(SUM(CX9:CX17))</f>
        <v>-2.7927505280384297</v>
      </c>
      <c r="DB19" s="2" t="s">
        <v>12</v>
      </c>
      <c r="DD19" s="2">
        <f>(SUM(DD9:DD17))</f>
        <v>-2.7927505280384297</v>
      </c>
      <c r="DH19" s="2" t="s">
        <v>12</v>
      </c>
      <c r="DJ19" s="2">
        <f>(SUM(DJ9:DJ17))</f>
        <v>-2.7927505280384297</v>
      </c>
      <c r="DN19" s="2" t="s">
        <v>12</v>
      </c>
      <c r="DP19" s="2">
        <f>(SUM(DP9:DP17))</f>
        <v>-2.5495817876682896</v>
      </c>
      <c r="DT19" s="2" t="s">
        <v>12</v>
      </c>
      <c r="DV19" s="2">
        <f>(SUM(DV9:DV17))</f>
        <v>-2.5495817876682896</v>
      </c>
      <c r="DZ19" s="2" t="s">
        <v>12</v>
      </c>
      <c r="EB19" s="2">
        <f>(SUM(EB9:EB17))</f>
        <v>-2.5495817876682896</v>
      </c>
      <c r="EF19" s="2" t="s">
        <v>12</v>
      </c>
      <c r="EH19" s="2">
        <f>(SUM(EH9:EH17))</f>
        <v>-3.2478991794596901</v>
      </c>
      <c r="EL19" s="2" t="s">
        <v>12</v>
      </c>
      <c r="EN19" s="2">
        <f>(SUM(EN9:EN17))</f>
        <v>-3.2478991794596901</v>
      </c>
      <c r="ER19" s="2" t="s">
        <v>12</v>
      </c>
      <c r="ET19" s="2">
        <f>(SUM(ET9:ET17))</f>
        <v>-3.2478991794596901</v>
      </c>
      <c r="EX19" s="2" t="s">
        <v>12</v>
      </c>
      <c r="EZ19" s="2">
        <f>(SUM(EZ9:EZ17))</f>
        <v>-2.1464828696195504</v>
      </c>
      <c r="FD19" s="2" t="s">
        <v>12</v>
      </c>
      <c r="FF19" s="2">
        <f>(SUM(FF9:FF17))</f>
        <v>-2.1464828696195504</v>
      </c>
      <c r="FJ19" s="2" t="s">
        <v>12</v>
      </c>
      <c r="FL19" s="2">
        <f>(SUM(FL9:FL17))</f>
        <v>-2.1464828696195504</v>
      </c>
      <c r="FP19" s="2" t="s">
        <v>12</v>
      </c>
      <c r="FR19" s="2">
        <f>(SUM(FR9:FR17))</f>
        <v>-2.0460434525132301</v>
      </c>
      <c r="FV19" s="2" t="s">
        <v>12</v>
      </c>
      <c r="FX19" s="2">
        <f>(SUM(FX9:FX17))</f>
        <v>-2.0460434525132301</v>
      </c>
      <c r="GB19" s="2" t="s">
        <v>12</v>
      </c>
      <c r="GD19" s="2">
        <f>(SUM(GD9:GD17))</f>
        <v>-2.0460434525132301</v>
      </c>
    </row>
    <row r="20" spans="1:186">
      <c r="A20" s="3">
        <f t="shared" si="29"/>
        <v>-0.4307696100000018</v>
      </c>
      <c r="B20" s="12">
        <f>CL19</f>
        <v>-1.0764920259955602</v>
      </c>
      <c r="C20" s="13">
        <f>CL21</f>
        <v>0.25417044201885347</v>
      </c>
      <c r="D20" s="12">
        <f>CL24</f>
        <v>59.730053874430567</v>
      </c>
      <c r="F20" s="10"/>
      <c r="G20" s="8"/>
      <c r="H20" s="8"/>
      <c r="I20" s="8"/>
      <c r="J20" s="8"/>
      <c r="K20" s="8"/>
      <c r="L20" s="8"/>
    </row>
    <row r="21" spans="1:186">
      <c r="A21" s="3">
        <f>max_L1.logitstories</f>
        <v>0.54472710000000002</v>
      </c>
      <c r="B21" s="12">
        <f>CR19</f>
        <v>-0.41077952599556</v>
      </c>
      <c r="C21" s="13">
        <f>CR21</f>
        <v>0.39872522017859674</v>
      </c>
      <c r="D21" s="12">
        <f>CR24</f>
        <v>93.700426741970233</v>
      </c>
      <c r="E21" s="3" t="s">
        <v>61</v>
      </c>
      <c r="F21" s="10"/>
      <c r="G21" s="8"/>
      <c r="H21" s="8"/>
      <c r="I21" s="8"/>
      <c r="J21" s="8"/>
      <c r="K21" s="8"/>
      <c r="L21" s="8"/>
      <c r="P21" s="2" t="s">
        <v>13</v>
      </c>
      <c r="R21" s="2">
        <f>(1/(1+(EXP(-R19))))</f>
        <v>3.8841626658578529E-2</v>
      </c>
      <c r="V21" s="2" t="s">
        <v>13</v>
      </c>
      <c r="X21" s="2">
        <f>(1/(1+(EXP(-X19))))</f>
        <v>0.17985117197685083</v>
      </c>
      <c r="AB21" s="2" t="s">
        <v>13</v>
      </c>
      <c r="AD21" s="2">
        <f>(1/(1+(EXP(-AD19))))</f>
        <v>7.3920020432877587E-3</v>
      </c>
      <c r="AH21" s="2" t="s">
        <v>13</v>
      </c>
      <c r="AJ21" s="2">
        <f>(1/(1+(EXP(-AJ19))))</f>
        <v>8.5129130420244091E-4</v>
      </c>
      <c r="AN21" s="2" t="s">
        <v>13</v>
      </c>
      <c r="AP21" s="2">
        <f>(1/(1+(EXP(-AP19))))</f>
        <v>1.6551749392744112E-3</v>
      </c>
      <c r="AT21" s="2" t="s">
        <v>13</v>
      </c>
      <c r="AV21" s="2">
        <f>(1/(1+(EXP(-AV19))))</f>
        <v>3.2157314387299802E-3</v>
      </c>
      <c r="AZ21" s="2" t="s">
        <v>13</v>
      </c>
      <c r="BB21" s="2">
        <f>(1/(1+(EXP(-BB19))))</f>
        <v>6.2384407531402633E-3</v>
      </c>
      <c r="BF21" s="2" t="s">
        <v>13</v>
      </c>
      <c r="BH21" s="2">
        <f>(1/(1+(EXP(-BH19))))</f>
        <v>1.206802410914027E-2</v>
      </c>
      <c r="BL21" s="2" t="s">
        <v>13</v>
      </c>
      <c r="BN21" s="2">
        <f>(1/(1+(EXP(-BN19))))</f>
        <v>2.321785551747595E-2</v>
      </c>
      <c r="BR21" s="2" t="s">
        <v>13</v>
      </c>
      <c r="BT21" s="2">
        <f>(1/(1+(EXP(-BT19))))</f>
        <v>4.420821219750732E-2</v>
      </c>
      <c r="BX21" s="2" t="s">
        <v>13</v>
      </c>
      <c r="BZ21" s="2">
        <f>(1/(1+(EXP(-BZ19))))</f>
        <v>8.257097253578044E-2</v>
      </c>
      <c r="CD21" s="2" t="s">
        <v>13</v>
      </c>
      <c r="CF21" s="2">
        <f>(1/(1+(EXP(-CF19))))</f>
        <v>0.1490331351904953</v>
      </c>
      <c r="CJ21" s="2" t="s">
        <v>13</v>
      </c>
      <c r="CL21" s="2">
        <f>(1/(1+(EXP(-CL19))))</f>
        <v>0.25417044201885347</v>
      </c>
      <c r="CP21" s="2" t="s">
        <v>13</v>
      </c>
      <c r="CR21" s="2">
        <f>(1/(1+(EXP(-CR19))))</f>
        <v>0.39872522017859674</v>
      </c>
      <c r="CV21" s="2" t="s">
        <v>13</v>
      </c>
      <c r="CX21" s="2">
        <f>(1/(1+(EXP(-CX19))))</f>
        <v>5.7717183201111903E-2</v>
      </c>
      <c r="DB21" s="2" t="s">
        <v>13</v>
      </c>
      <c r="DD21" s="2">
        <f>(1/(1+(EXP(-DD19))))</f>
        <v>5.7717183201111903E-2</v>
      </c>
      <c r="DH21" s="2" t="s">
        <v>13</v>
      </c>
      <c r="DJ21" s="2">
        <f>(1/(1+(EXP(-DJ19))))</f>
        <v>5.7717183201111903E-2</v>
      </c>
      <c r="DN21" s="2" t="s">
        <v>13</v>
      </c>
      <c r="DP21" s="2">
        <f>(1/(1+(EXP(-DP19))))</f>
        <v>7.2454586262490878E-2</v>
      </c>
      <c r="DT21" s="2" t="s">
        <v>13</v>
      </c>
      <c r="DV21" s="2">
        <f>(1/(1+(EXP(-DV19))))</f>
        <v>7.2454586262490878E-2</v>
      </c>
      <c r="DZ21" s="2" t="s">
        <v>13</v>
      </c>
      <c r="EB21" s="2">
        <f>(1/(1+(EXP(-EB19))))</f>
        <v>7.2454586262490878E-2</v>
      </c>
      <c r="EF21" s="2" t="s">
        <v>13</v>
      </c>
      <c r="EH21" s="2">
        <f>(1/(1+(EXP(-EH19))))</f>
        <v>3.740245078918427E-2</v>
      </c>
      <c r="EL21" s="2" t="s">
        <v>13</v>
      </c>
      <c r="EN21" s="2">
        <f>(1/(1+(EXP(-EN19))))</f>
        <v>3.740245078918427E-2</v>
      </c>
      <c r="ER21" s="2" t="s">
        <v>13</v>
      </c>
      <c r="ET21" s="2">
        <f>(1/(1+(EXP(-ET19))))</f>
        <v>3.740245078918427E-2</v>
      </c>
      <c r="EX21" s="2" t="s">
        <v>13</v>
      </c>
      <c r="EZ21" s="2">
        <f>(1/(1+(EXP(-EZ19))))</f>
        <v>0.10466034332534166</v>
      </c>
      <c r="FD21" s="2" t="s">
        <v>13</v>
      </c>
      <c r="FF21" s="2">
        <f>(1/(1+(EXP(-FF19))))</f>
        <v>0.10466034332534166</v>
      </c>
      <c r="FJ21" s="2" t="s">
        <v>13</v>
      </c>
      <c r="FL21" s="2">
        <f>(1/(1+(EXP(-FL19))))</f>
        <v>0.10466034332534166</v>
      </c>
      <c r="FP21" s="2" t="s">
        <v>13</v>
      </c>
      <c r="FR21" s="2">
        <f>(1/(1+(EXP(-FR19))))</f>
        <v>0.11445277928099291</v>
      </c>
      <c r="FV21" s="2" t="s">
        <v>13</v>
      </c>
      <c r="FX21" s="2">
        <f>(1/(1+(EXP(-FX19))))</f>
        <v>0.11445277928099291</v>
      </c>
      <c r="GB21" s="2" t="s">
        <v>13</v>
      </c>
      <c r="GD21" s="2">
        <f>(1/(1+(EXP(-GD19))))</f>
        <v>0.11445277928099291</v>
      </c>
    </row>
    <row r="22" spans="1:186">
      <c r="F22" s="10"/>
      <c r="G22" s="8"/>
      <c r="H22" s="8"/>
      <c r="I22" s="8"/>
      <c r="J22" s="8"/>
      <c r="K22" s="8"/>
      <c r="L22" s="8"/>
      <c r="P22" s="2" t="s">
        <v>36</v>
      </c>
      <c r="R22" s="2">
        <f>ABS($R$21-R21)</f>
        <v>0</v>
      </c>
      <c r="V22" s="2" t="s">
        <v>36</v>
      </c>
      <c r="X22" s="2">
        <f>ABS($R$21-X21)</f>
        <v>0.14100954531827231</v>
      </c>
      <c r="AB22" s="2" t="s">
        <v>36</v>
      </c>
      <c r="AD22" s="2">
        <f>ABS($R$21-AD21)</f>
        <v>3.1449624615290772E-2</v>
      </c>
      <c r="AH22" s="2" t="s">
        <v>36</v>
      </c>
      <c r="AJ22" s="2">
        <f>ABS($R$21-AJ21)</f>
        <v>3.7990335354376091E-2</v>
      </c>
      <c r="AN22" s="2" t="s">
        <v>36</v>
      </c>
      <c r="AP22" s="2">
        <f>ABS($R$21-AP21)</f>
        <v>3.7186451719304119E-2</v>
      </c>
      <c r="AT22" s="2" t="s">
        <v>36</v>
      </c>
      <c r="AV22" s="2">
        <f>ABS($R$21-AV21)</f>
        <v>3.5625895219848547E-2</v>
      </c>
      <c r="AZ22" s="2" t="s">
        <v>36</v>
      </c>
      <c r="BB22" s="2">
        <f>ABS($R$21-BB21)</f>
        <v>3.2603185905438266E-2</v>
      </c>
      <c r="BF22" s="2" t="s">
        <v>36</v>
      </c>
      <c r="BH22" s="2">
        <f>ABS($R$21-BH21)</f>
        <v>2.6773602549438259E-2</v>
      </c>
      <c r="BL22" s="2" t="s">
        <v>36</v>
      </c>
      <c r="BN22" s="2">
        <f>ABS($R$21-BN21)</f>
        <v>1.5623771141102579E-2</v>
      </c>
      <c r="BR22" s="2" t="s">
        <v>36</v>
      </c>
      <c r="BT22" s="2">
        <f>ABS($R$21-BT21)</f>
        <v>5.3665855389287906E-3</v>
      </c>
      <c r="BX22" s="2" t="s">
        <v>36</v>
      </c>
      <c r="BZ22" s="2">
        <f>ABS($R$21-BZ21)</f>
        <v>4.3729345877201911E-2</v>
      </c>
      <c r="CD22" s="2" t="s">
        <v>36</v>
      </c>
      <c r="CF22" s="2">
        <f>ABS($R$21-CF21)</f>
        <v>0.11019150853191677</v>
      </c>
      <c r="CJ22" s="2" t="s">
        <v>36</v>
      </c>
      <c r="CL22" s="2">
        <f>ABS($R$21-CL21)</f>
        <v>0.21532881536027493</v>
      </c>
      <c r="CP22" s="2" t="s">
        <v>36</v>
      </c>
      <c r="CR22" s="2">
        <f>ABS($R$21-CR21)</f>
        <v>0.3598835935200182</v>
      </c>
      <c r="CV22" s="2" t="s">
        <v>36</v>
      </c>
      <c r="CX22" s="2">
        <f>ABS($CX$21-CX21)</f>
        <v>0</v>
      </c>
      <c r="DB22" s="2" t="s">
        <v>36</v>
      </c>
      <c r="DD22" s="2">
        <f>ABS($CX$21-DD21)</f>
        <v>0</v>
      </c>
      <c r="DH22" s="2" t="s">
        <v>36</v>
      </c>
      <c r="DJ22" s="2">
        <f>ABS($CX$21-DJ21)</f>
        <v>0</v>
      </c>
      <c r="DN22" s="2" t="s">
        <v>36</v>
      </c>
      <c r="DP22" s="2">
        <f>ABS($DP$21-DP21)</f>
        <v>0</v>
      </c>
      <c r="DT22" s="2" t="s">
        <v>36</v>
      </c>
      <c r="DV22" s="2">
        <f>ABS($DP$21-DV21)</f>
        <v>0</v>
      </c>
      <c r="DZ22" s="2" t="s">
        <v>36</v>
      </c>
      <c r="EB22" s="2">
        <f>ABS($DP$21-EB21)</f>
        <v>0</v>
      </c>
      <c r="EF22" s="2" t="s">
        <v>36</v>
      </c>
      <c r="EH22" s="2">
        <f>ABS($EH$21-EH21)</f>
        <v>0</v>
      </c>
      <c r="EL22" s="2" t="s">
        <v>36</v>
      </c>
      <c r="EN22" s="2">
        <f>ABS($EH$21-EN21)</f>
        <v>0</v>
      </c>
      <c r="ER22" s="2" t="s">
        <v>36</v>
      </c>
      <c r="ET22" s="2">
        <f>ABS($EH$21-ET21)</f>
        <v>0</v>
      </c>
      <c r="EX22" s="2" t="s">
        <v>36</v>
      </c>
      <c r="EZ22" s="2">
        <f>ABS($EZ$21-EZ21)</f>
        <v>0</v>
      </c>
      <c r="FD22" s="2" t="s">
        <v>36</v>
      </c>
      <c r="FF22" s="2">
        <f>ABS($EZ$21-FF21)</f>
        <v>0</v>
      </c>
      <c r="FJ22" s="2" t="s">
        <v>36</v>
      </c>
      <c r="FL22" s="2">
        <f>ABS($EZ$21-FL21)</f>
        <v>0</v>
      </c>
      <c r="FP22" s="2" t="s">
        <v>36</v>
      </c>
      <c r="FR22" s="2">
        <f>ABS($FR$21-FR21)</f>
        <v>0</v>
      </c>
      <c r="FV22" s="2" t="s">
        <v>36</v>
      </c>
      <c r="FX22" s="2">
        <f>ABS($FR$21-FX21)</f>
        <v>0</v>
      </c>
      <c r="GB22" s="2" t="s">
        <v>36</v>
      </c>
      <c r="GD22" s="2">
        <f>ABS($FR$21-GD21)</f>
        <v>0</v>
      </c>
    </row>
    <row r="23" spans="1:186">
      <c r="A23" s="3" t="s">
        <v>87</v>
      </c>
      <c r="D23" s="12">
        <f>D21-D11</f>
        <v>93.500373285482652</v>
      </c>
      <c r="P23" s="2" t="s">
        <v>37</v>
      </c>
      <c r="R23" s="9">
        <v>235</v>
      </c>
      <c r="V23" s="2" t="s">
        <v>37</v>
      </c>
      <c r="X23" s="9">
        <v>235</v>
      </c>
      <c r="AB23" s="2" t="s">
        <v>37</v>
      </c>
      <c r="AD23" s="9">
        <v>235</v>
      </c>
      <c r="AH23" s="2" t="s">
        <v>37</v>
      </c>
      <c r="AJ23" s="9">
        <v>235</v>
      </c>
      <c r="AN23" s="2" t="s">
        <v>37</v>
      </c>
      <c r="AP23" s="9">
        <v>235</v>
      </c>
      <c r="AT23" s="2" t="s">
        <v>37</v>
      </c>
      <c r="AV23" s="9">
        <v>235</v>
      </c>
      <c r="AZ23" s="2" t="s">
        <v>37</v>
      </c>
      <c r="BB23" s="9">
        <v>235</v>
      </c>
      <c r="BF23" s="2" t="s">
        <v>37</v>
      </c>
      <c r="BH23" s="9">
        <v>235</v>
      </c>
      <c r="BL23" s="2" t="s">
        <v>37</v>
      </c>
      <c r="BN23" s="9">
        <v>235</v>
      </c>
      <c r="BR23" s="2" t="s">
        <v>37</v>
      </c>
      <c r="BT23" s="9">
        <v>235</v>
      </c>
      <c r="BX23" s="2" t="s">
        <v>37</v>
      </c>
      <c r="BZ23" s="9">
        <v>235</v>
      </c>
      <c r="CD23" s="2" t="s">
        <v>37</v>
      </c>
      <c r="CF23" s="9">
        <v>235</v>
      </c>
      <c r="CJ23" s="2" t="s">
        <v>37</v>
      </c>
      <c r="CL23" s="9">
        <v>235</v>
      </c>
      <c r="CP23" s="2" t="s">
        <v>37</v>
      </c>
      <c r="CR23" s="9">
        <v>235</v>
      </c>
      <c r="CV23" s="2" t="s">
        <v>37</v>
      </c>
      <c r="CX23" s="9">
        <v>235</v>
      </c>
      <c r="DB23" s="2" t="s">
        <v>37</v>
      </c>
      <c r="DD23" s="9">
        <v>235</v>
      </c>
      <c r="DH23" s="2" t="s">
        <v>37</v>
      </c>
      <c r="DJ23" s="9">
        <v>235</v>
      </c>
      <c r="DN23" s="2" t="s">
        <v>37</v>
      </c>
      <c r="DP23" s="9">
        <v>235</v>
      </c>
      <c r="DT23" s="2" t="s">
        <v>37</v>
      </c>
      <c r="DV23" s="9">
        <v>235</v>
      </c>
      <c r="DZ23" s="2" t="s">
        <v>37</v>
      </c>
      <c r="EB23" s="9">
        <v>235</v>
      </c>
      <c r="EF23" s="2" t="s">
        <v>37</v>
      </c>
      <c r="EH23" s="9">
        <v>235</v>
      </c>
      <c r="EL23" s="2" t="s">
        <v>37</v>
      </c>
      <c r="EN23" s="9">
        <v>235</v>
      </c>
      <c r="ER23" s="2" t="s">
        <v>37</v>
      </c>
      <c r="ET23" s="9">
        <v>235</v>
      </c>
      <c r="EX23" s="2" t="s">
        <v>37</v>
      </c>
      <c r="EZ23" s="9">
        <v>235</v>
      </c>
      <c r="FD23" s="2" t="s">
        <v>37</v>
      </c>
      <c r="FF23" s="9">
        <v>235</v>
      </c>
      <c r="FJ23" s="2" t="s">
        <v>37</v>
      </c>
      <c r="FL23" s="9">
        <v>235</v>
      </c>
      <c r="FP23" s="2" t="s">
        <v>37</v>
      </c>
      <c r="FR23" s="9">
        <v>235</v>
      </c>
      <c r="FV23" s="2" t="s">
        <v>37</v>
      </c>
      <c r="FX23" s="9">
        <v>235</v>
      </c>
      <c r="GB23" s="2" t="s">
        <v>37</v>
      </c>
      <c r="GD23" s="9">
        <v>235</v>
      </c>
    </row>
    <row r="24" spans="1:186">
      <c r="A24" s="3">
        <f>A21-A20</f>
        <v>0.97549671000000182</v>
      </c>
      <c r="P24" s="2" t="s">
        <v>35</v>
      </c>
      <c r="R24" s="9">
        <f>R21*R23</f>
        <v>9.1277822647659548</v>
      </c>
      <c r="V24" s="2" t="s">
        <v>35</v>
      </c>
      <c r="X24" s="9">
        <f>X21*X23</f>
        <v>42.265025414559943</v>
      </c>
      <c r="AB24" s="2" t="s">
        <v>35</v>
      </c>
      <c r="AD24" s="9">
        <f>AD21*AD23</f>
        <v>1.7371204801726232</v>
      </c>
      <c r="AH24" s="2" t="s">
        <v>35</v>
      </c>
      <c r="AJ24" s="9">
        <f>AJ21*AJ23</f>
        <v>0.20005345648757361</v>
      </c>
      <c r="AN24" s="2" t="s">
        <v>35</v>
      </c>
      <c r="AP24" s="9">
        <f>AP21*AP23</f>
        <v>0.38896611072948661</v>
      </c>
      <c r="AT24" s="2" t="s">
        <v>35</v>
      </c>
      <c r="AV24" s="9">
        <f>AV21*AV23</f>
        <v>0.75569688810154534</v>
      </c>
      <c r="AZ24" s="2" t="s">
        <v>35</v>
      </c>
      <c r="BB24" s="9">
        <f>BB21*BB23</f>
        <v>1.4660335769879618</v>
      </c>
      <c r="BF24" s="2" t="s">
        <v>35</v>
      </c>
      <c r="BH24" s="9">
        <f>BH21*BH23</f>
        <v>2.8359856656479634</v>
      </c>
      <c r="BL24" s="2" t="s">
        <v>35</v>
      </c>
      <c r="BN24" s="9">
        <f>BN21*BN23</f>
        <v>5.4561960466068484</v>
      </c>
      <c r="BR24" s="2" t="s">
        <v>35</v>
      </c>
      <c r="BT24" s="9">
        <f>BT21*BT23</f>
        <v>10.38892986641422</v>
      </c>
      <c r="BX24" s="2" t="s">
        <v>35</v>
      </c>
      <c r="BZ24" s="9">
        <f>BZ21*BZ23</f>
        <v>19.404178545908405</v>
      </c>
      <c r="CD24" s="2" t="s">
        <v>35</v>
      </c>
      <c r="CF24" s="9">
        <f>CF21*CF23</f>
        <v>35.022786769766398</v>
      </c>
      <c r="CJ24" s="2" t="s">
        <v>35</v>
      </c>
      <c r="CL24" s="9">
        <f>CL21*CL23</f>
        <v>59.730053874430567</v>
      </c>
      <c r="CP24" s="2" t="s">
        <v>35</v>
      </c>
      <c r="CR24" s="9">
        <f>CR21*CR23</f>
        <v>93.700426741970233</v>
      </c>
      <c r="CV24" s="2" t="s">
        <v>35</v>
      </c>
      <c r="CX24" s="9">
        <f>CX21*CX23</f>
        <v>13.563538052261297</v>
      </c>
      <c r="DB24" s="2" t="s">
        <v>35</v>
      </c>
      <c r="DD24" s="9">
        <f>DD21*DD23</f>
        <v>13.563538052261297</v>
      </c>
      <c r="DH24" s="2" t="s">
        <v>35</v>
      </c>
      <c r="DJ24" s="9">
        <f>DJ21*DJ23</f>
        <v>13.563538052261297</v>
      </c>
      <c r="DN24" s="2" t="s">
        <v>35</v>
      </c>
      <c r="DP24" s="9">
        <f>DP21*DP23</f>
        <v>17.026827771685355</v>
      </c>
      <c r="DT24" s="2" t="s">
        <v>35</v>
      </c>
      <c r="DV24" s="9">
        <f>DV21*DV23</f>
        <v>17.026827771685355</v>
      </c>
      <c r="DZ24" s="2" t="s">
        <v>35</v>
      </c>
      <c r="EB24" s="9">
        <f>EB21*EB23</f>
        <v>17.026827771685355</v>
      </c>
      <c r="EF24" s="2" t="s">
        <v>35</v>
      </c>
      <c r="EH24" s="9">
        <f>EH21*EH23</f>
        <v>8.7895759354583038</v>
      </c>
      <c r="EL24" s="2" t="s">
        <v>35</v>
      </c>
      <c r="EN24" s="9">
        <f>EN21*EN23</f>
        <v>8.7895759354583038</v>
      </c>
      <c r="ER24" s="2" t="s">
        <v>35</v>
      </c>
      <c r="ET24" s="9">
        <f>ET21*ET23</f>
        <v>8.7895759354583038</v>
      </c>
      <c r="EX24" s="2" t="s">
        <v>35</v>
      </c>
      <c r="EZ24" s="9">
        <f>EZ21*EZ23</f>
        <v>24.59518068145529</v>
      </c>
      <c r="FD24" s="2" t="s">
        <v>35</v>
      </c>
      <c r="FF24" s="9">
        <f>FF21*FF23</f>
        <v>24.59518068145529</v>
      </c>
      <c r="FJ24" s="2" t="s">
        <v>35</v>
      </c>
      <c r="FL24" s="9">
        <f>FL21*FL23</f>
        <v>24.59518068145529</v>
      </c>
      <c r="FP24" s="2" t="s">
        <v>35</v>
      </c>
      <c r="FR24" s="9">
        <f>FR21*FR23</f>
        <v>26.896403131033335</v>
      </c>
      <c r="FV24" s="2" t="s">
        <v>35</v>
      </c>
      <c r="FX24" s="9">
        <f>FX21*FX23</f>
        <v>26.896403131033335</v>
      </c>
      <c r="GB24" s="2" t="s">
        <v>35</v>
      </c>
      <c r="GD24" s="9">
        <f>GD21*GD23</f>
        <v>26.896403131033335</v>
      </c>
    </row>
    <row r="25" spans="1:186">
      <c r="P25" s="2" t="s">
        <v>10</v>
      </c>
      <c r="R25" s="2">
        <f>R22*R23</f>
        <v>0</v>
      </c>
      <c r="V25" s="2" t="s">
        <v>10</v>
      </c>
      <c r="X25" s="2">
        <f>X22*X23</f>
        <v>33.137243149793996</v>
      </c>
      <c r="AB25" s="2" t="s">
        <v>10</v>
      </c>
      <c r="AD25" s="2">
        <f>AD22*AD23</f>
        <v>7.3906617845933313</v>
      </c>
      <c r="AH25" s="2" t="s">
        <v>10</v>
      </c>
      <c r="AJ25" s="2">
        <f>AJ22*AJ23</f>
        <v>8.9277288082783812</v>
      </c>
      <c r="AN25" s="2" t="s">
        <v>10</v>
      </c>
      <c r="AP25" s="2">
        <f>AP22*AP23</f>
        <v>8.7388161540364671</v>
      </c>
      <c r="AT25" s="2" t="s">
        <v>10</v>
      </c>
      <c r="AV25" s="2">
        <f>AV22*AV23</f>
        <v>8.3720853766644083</v>
      </c>
      <c r="AZ25" s="2" t="s">
        <v>10</v>
      </c>
      <c r="BB25" s="2">
        <f>BB22*BB23</f>
        <v>7.6617486877779921</v>
      </c>
      <c r="BF25" s="2" t="s">
        <v>10</v>
      </c>
      <c r="BH25" s="2">
        <f>BH22*BH23</f>
        <v>6.2917965991179905</v>
      </c>
      <c r="BL25" s="2" t="s">
        <v>10</v>
      </c>
      <c r="BN25" s="2">
        <f>BN22*BN23</f>
        <v>3.6715862181591059</v>
      </c>
      <c r="BR25" s="2" t="s">
        <v>10</v>
      </c>
      <c r="BT25" s="2">
        <f>BT22*BT23</f>
        <v>1.2611476016482659</v>
      </c>
      <c r="BX25" s="2" t="s">
        <v>10</v>
      </c>
      <c r="BZ25" s="2">
        <f>BZ22*BZ23</f>
        <v>10.27639628114245</v>
      </c>
      <c r="CD25" s="2" t="s">
        <v>10</v>
      </c>
      <c r="CF25" s="2">
        <f>CF22*CF23</f>
        <v>25.89500450500044</v>
      </c>
      <c r="CJ25" s="2" t="s">
        <v>10</v>
      </c>
      <c r="CL25" s="2">
        <f>CL22*CL23</f>
        <v>50.602271609664605</v>
      </c>
      <c r="CP25" s="2" t="s">
        <v>10</v>
      </c>
      <c r="CR25" s="2">
        <f>CR22*CR23</f>
        <v>84.572644477204278</v>
      </c>
      <c r="CV25" s="2" t="s">
        <v>10</v>
      </c>
      <c r="CX25" s="2">
        <f>CX22*CX23</f>
        <v>0</v>
      </c>
      <c r="DB25" s="2" t="s">
        <v>10</v>
      </c>
      <c r="DD25" s="22">
        <f>DD22*DD23</f>
        <v>0</v>
      </c>
      <c r="DH25" s="2" t="s">
        <v>10</v>
      </c>
      <c r="DJ25" s="22">
        <f>DJ22*DJ23</f>
        <v>0</v>
      </c>
      <c r="DN25" s="2" t="s">
        <v>10</v>
      </c>
      <c r="DP25" s="2">
        <f>DP22*DP23</f>
        <v>0</v>
      </c>
      <c r="DT25" s="2" t="s">
        <v>10</v>
      </c>
      <c r="DV25" s="25">
        <f>DV22*DV23</f>
        <v>0</v>
      </c>
      <c r="DZ25" s="2" t="s">
        <v>10</v>
      </c>
      <c r="EB25" s="25">
        <f>EB22*EB23</f>
        <v>0</v>
      </c>
      <c r="EF25" s="2" t="s">
        <v>10</v>
      </c>
      <c r="EH25" s="2">
        <f>EH22*EH23</f>
        <v>0</v>
      </c>
      <c r="EL25" s="2" t="s">
        <v>10</v>
      </c>
      <c r="EN25" s="27">
        <f>EN22*EN23</f>
        <v>0</v>
      </c>
      <c r="ER25" s="2" t="s">
        <v>10</v>
      </c>
      <c r="ET25" s="27">
        <f>ET22*ET23</f>
        <v>0</v>
      </c>
      <c r="EX25" s="2" t="s">
        <v>10</v>
      </c>
      <c r="EZ25" s="2">
        <f>EZ22*EZ23</f>
        <v>0</v>
      </c>
      <c r="FD25" s="2" t="s">
        <v>10</v>
      </c>
      <c r="FF25" s="29">
        <f>FF22*FF23</f>
        <v>0</v>
      </c>
      <c r="FJ25" s="2" t="s">
        <v>10</v>
      </c>
      <c r="FL25" s="29">
        <f>FL22*FL23</f>
        <v>0</v>
      </c>
      <c r="FP25" s="2" t="s">
        <v>10</v>
      </c>
      <c r="FR25" s="2">
        <f>FR22*FR23</f>
        <v>0</v>
      </c>
      <c r="FV25" s="2" t="s">
        <v>10</v>
      </c>
      <c r="FX25" s="31">
        <f>FX22*FX23</f>
        <v>0</v>
      </c>
      <c r="GB25" s="2" t="s">
        <v>10</v>
      </c>
      <c r="GD25" s="31">
        <f>GD22*GD23</f>
        <v>0</v>
      </c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25"/>
  <sheetViews>
    <sheetView workbookViewId="0">
      <selection activeCell="A23" sqref="A23:A24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97" width="9.6640625" style="3"/>
    <col min="98" max="98" width="15.5" style="1" customWidth="1"/>
    <col min="99" max="102" width="9.6640625" style="2"/>
    <col min="103" max="103" width="9.6640625" style="3"/>
    <col min="104" max="104" width="15.5" style="1" customWidth="1"/>
    <col min="105" max="108" width="9.6640625" style="2"/>
    <col min="109" max="109" width="9.6640625" style="3"/>
    <col min="110" max="110" width="15.5" style="1" customWidth="1"/>
    <col min="111" max="114" width="9.6640625" style="2"/>
    <col min="115" max="115" width="9.6640625" style="3"/>
    <col min="116" max="116" width="15.5" style="1" customWidth="1"/>
    <col min="117" max="120" width="9.6640625" style="2"/>
    <col min="121" max="121" width="9.6640625" style="3"/>
    <col min="122" max="122" width="15.5" style="1" customWidth="1"/>
    <col min="123" max="126" width="9.6640625" style="2"/>
    <col min="127" max="127" width="9.6640625" style="3"/>
    <col min="128" max="128" width="15.5" style="1" customWidth="1"/>
    <col min="129" max="132" width="9.6640625" style="2"/>
    <col min="133" max="133" width="9.6640625" style="3"/>
    <col min="134" max="134" width="15.5" style="1" customWidth="1"/>
    <col min="135" max="138" width="9.6640625" style="2"/>
    <col min="139" max="139" width="9.6640625" style="3"/>
    <col min="140" max="140" width="15.5" style="1" customWidth="1"/>
    <col min="141" max="144" width="9.6640625" style="2"/>
    <col min="145" max="145" width="9.6640625" style="3"/>
    <col min="146" max="146" width="15.5" style="1" customWidth="1"/>
    <col min="147" max="150" width="9.6640625" style="2"/>
    <col min="151" max="151" width="9.6640625" style="3"/>
    <col min="152" max="152" width="15.5" style="1" customWidth="1"/>
    <col min="153" max="156" width="9.6640625" style="2"/>
    <col min="157" max="157" width="9.6640625" style="3"/>
    <col min="158" max="158" width="15.5" style="1" customWidth="1"/>
    <col min="159" max="162" width="9.6640625" style="2"/>
    <col min="163" max="163" width="9.6640625" style="3"/>
    <col min="164" max="164" width="15.5" style="1" customWidth="1"/>
    <col min="165" max="168" width="9.6640625" style="2"/>
    <col min="169" max="169" width="9.6640625" style="3"/>
    <col min="170" max="170" width="15.5" style="1" customWidth="1"/>
    <col min="171" max="174" width="9.6640625" style="2"/>
    <col min="175" max="175" width="9.6640625" style="3"/>
    <col min="176" max="176" width="15.5" style="1" customWidth="1"/>
    <col min="177" max="180" width="9.6640625" style="2"/>
    <col min="181" max="181" width="9.6640625" style="3"/>
    <col min="182" max="182" width="15.5" style="1" customWidth="1"/>
    <col min="183" max="186" width="9.6640625" style="2"/>
    <col min="187" max="16384" width="9.6640625" style="3"/>
  </cols>
  <sheetData>
    <row r="1" spans="1:186">
      <c r="A1" s="1" t="s">
        <v>32</v>
      </c>
      <c r="B1" s="14" t="s">
        <v>33</v>
      </c>
    </row>
    <row r="4" spans="1:186">
      <c r="A4" s="3" t="s">
        <v>31</v>
      </c>
      <c r="F4" s="10"/>
      <c r="G4" s="10"/>
      <c r="H4" s="8"/>
      <c r="I4" s="8"/>
      <c r="J4" s="8"/>
      <c r="K4" s="8"/>
      <c r="L4" s="8"/>
      <c r="N4" s="1" t="s">
        <v>11</v>
      </c>
      <c r="T4" s="1" t="s">
        <v>42</v>
      </c>
      <c r="Z4" s="1" t="s">
        <v>42</v>
      </c>
      <c r="AF4" s="1" t="s">
        <v>42</v>
      </c>
      <c r="AL4" s="1" t="s">
        <v>42</v>
      </c>
      <c r="AR4" s="1" t="s">
        <v>42</v>
      </c>
      <c r="AX4" s="1" t="s">
        <v>42</v>
      </c>
      <c r="BD4" s="1" t="s">
        <v>42</v>
      </c>
      <c r="BJ4" s="1" t="s">
        <v>42</v>
      </c>
      <c r="BP4" s="1" t="s">
        <v>42</v>
      </c>
      <c r="BV4" s="1" t="s">
        <v>42</v>
      </c>
      <c r="CB4" s="1" t="s">
        <v>42</v>
      </c>
      <c r="CH4" s="1" t="s">
        <v>42</v>
      </c>
      <c r="CN4" s="1" t="s">
        <v>42</v>
      </c>
      <c r="CT4" s="1" t="s">
        <v>42</v>
      </c>
      <c r="CZ4" s="1" t="s">
        <v>42</v>
      </c>
      <c r="DF4" s="1" t="s">
        <v>42</v>
      </c>
      <c r="DL4" s="1" t="s">
        <v>42</v>
      </c>
      <c r="DR4" s="1" t="s">
        <v>42</v>
      </c>
      <c r="DX4" s="1" t="s">
        <v>42</v>
      </c>
      <c r="ED4" s="1" t="s">
        <v>42</v>
      </c>
      <c r="EJ4" s="1" t="s">
        <v>42</v>
      </c>
      <c r="EP4" s="1" t="s">
        <v>42</v>
      </c>
      <c r="EV4" s="1" t="s">
        <v>42</v>
      </c>
      <c r="FB4" s="1" t="s">
        <v>42</v>
      </c>
      <c r="FH4" s="1" t="s">
        <v>42</v>
      </c>
      <c r="FN4" s="1" t="s">
        <v>42</v>
      </c>
      <c r="FT4" s="1" t="s">
        <v>42</v>
      </c>
      <c r="FZ4" s="1" t="s">
        <v>42</v>
      </c>
    </row>
    <row r="5" spans="1:186">
      <c r="A5" s="3" t="s">
        <v>43</v>
      </c>
      <c r="B5" s="12" t="s">
        <v>41</v>
      </c>
      <c r="C5" s="13" t="s">
        <v>39</v>
      </c>
      <c r="D5" s="12" t="s">
        <v>38</v>
      </c>
      <c r="F5" s="10"/>
      <c r="G5" s="10"/>
      <c r="H5" s="8"/>
      <c r="I5" s="8"/>
      <c r="J5" s="8"/>
      <c r="K5" s="8"/>
      <c r="L5" s="8"/>
      <c r="T5" s="1" t="s">
        <v>15</v>
      </c>
      <c r="Z5" s="1" t="s">
        <v>17</v>
      </c>
      <c r="AF5" s="1">
        <f>$A$11</f>
        <v>0.1187015</v>
      </c>
      <c r="AL5" s="1">
        <f>$A$12</f>
        <v>0.16172640999999999</v>
      </c>
      <c r="AR5" s="1">
        <f>$A$13</f>
        <v>0.20475131999999999</v>
      </c>
      <c r="AX5" s="1">
        <f>$A$14</f>
        <v>0.24777622999999999</v>
      </c>
      <c r="BD5" s="1">
        <f>$A$15</f>
        <v>0.29080113999999996</v>
      </c>
      <c r="BJ5" s="1">
        <f>$A$16</f>
        <v>0.33382604999999993</v>
      </c>
      <c r="BP5" s="1">
        <f>$A$17</f>
        <v>0.3768509599999999</v>
      </c>
      <c r="BV5" s="1">
        <f>$A$18</f>
        <v>0.41987586999999987</v>
      </c>
      <c r="CB5" s="1">
        <f>$A$19</f>
        <v>0.46290077999999985</v>
      </c>
      <c r="CH5" s="1">
        <f>$A$20</f>
        <v>0.50592568999999987</v>
      </c>
      <c r="CN5" s="1">
        <f>$A$21</f>
        <v>0.54895059999999996</v>
      </c>
      <c r="CT5" s="1" t="s">
        <v>44</v>
      </c>
      <c r="CZ5" s="1" t="s">
        <v>51</v>
      </c>
      <c r="DF5" s="1" t="s">
        <v>52</v>
      </c>
      <c r="DL5" s="1" t="s">
        <v>44</v>
      </c>
      <c r="DR5" s="1" t="s">
        <v>51</v>
      </c>
      <c r="DX5" s="1" t="s">
        <v>52</v>
      </c>
      <c r="ED5" s="1" t="s">
        <v>44</v>
      </c>
      <c r="EJ5" s="1" t="s">
        <v>51</v>
      </c>
      <c r="EP5" s="1" t="s">
        <v>52</v>
      </c>
      <c r="EV5" s="1" t="s">
        <v>44</v>
      </c>
      <c r="FB5" s="1" t="s">
        <v>51</v>
      </c>
      <c r="FH5" s="1" t="s">
        <v>52</v>
      </c>
      <c r="FN5" s="1" t="s">
        <v>44</v>
      </c>
      <c r="FT5" s="1" t="s">
        <v>51</v>
      </c>
      <c r="FZ5" s="1" t="s">
        <v>52</v>
      </c>
    </row>
    <row r="6" spans="1:186">
      <c r="A6" s="3" t="s">
        <v>44</v>
      </c>
      <c r="B6" s="12">
        <f>R19</f>
        <v>-3.2086466723955609</v>
      </c>
      <c r="C6" s="13">
        <f>R21</f>
        <v>3.8841626658578529E-2</v>
      </c>
      <c r="D6" s="12">
        <f>R24</f>
        <v>9.1277822647659548</v>
      </c>
      <c r="F6" s="10"/>
      <c r="G6" s="10"/>
      <c r="H6" s="8"/>
      <c r="I6" s="8"/>
      <c r="J6" s="8"/>
      <c r="K6" s="8"/>
      <c r="L6" s="8"/>
      <c r="CT6" s="23" t="s">
        <v>50</v>
      </c>
      <c r="CZ6" s="23" t="s">
        <v>50</v>
      </c>
      <c r="DF6" s="23" t="s">
        <v>50</v>
      </c>
      <c r="DL6" s="24" t="s">
        <v>53</v>
      </c>
      <c r="DR6" s="24" t="s">
        <v>53</v>
      </c>
      <c r="DX6" s="24" t="s">
        <v>53</v>
      </c>
      <c r="ED6" s="26" t="s">
        <v>54</v>
      </c>
      <c r="EJ6" s="26" t="s">
        <v>54</v>
      </c>
      <c r="EP6" s="26" t="s">
        <v>54</v>
      </c>
      <c r="EV6" s="28" t="s">
        <v>55</v>
      </c>
      <c r="FB6" s="28" t="s">
        <v>55</v>
      </c>
      <c r="FH6" s="28" t="s">
        <v>55</v>
      </c>
      <c r="FN6" s="30" t="s">
        <v>56</v>
      </c>
      <c r="FT6" s="30" t="s">
        <v>56</v>
      </c>
      <c r="FZ6" s="30" t="s">
        <v>56</v>
      </c>
    </row>
    <row r="7" spans="1:186">
      <c r="E7" s="3" t="s">
        <v>10</v>
      </c>
      <c r="F7" s="10"/>
      <c r="G7" s="10"/>
      <c r="H7" s="8"/>
      <c r="I7" s="8"/>
      <c r="J7" s="8"/>
      <c r="K7" s="8"/>
      <c r="L7" s="8"/>
      <c r="N7" s="4" t="s">
        <v>0</v>
      </c>
      <c r="O7" s="2" t="s">
        <v>1</v>
      </c>
      <c r="P7" s="2" t="s">
        <v>2</v>
      </c>
      <c r="Q7" s="2" t="s">
        <v>40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40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40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40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40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40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40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40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40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40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40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40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40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40</v>
      </c>
      <c r="CR7" s="2" t="s">
        <v>14</v>
      </c>
      <c r="CT7" s="4" t="s">
        <v>0</v>
      </c>
      <c r="CU7" s="2" t="s">
        <v>1</v>
      </c>
      <c r="CV7" s="2" t="s">
        <v>2</v>
      </c>
      <c r="CW7" s="2" t="s">
        <v>40</v>
      </c>
      <c r="CX7" s="2" t="s">
        <v>14</v>
      </c>
      <c r="CZ7" s="4" t="s">
        <v>0</v>
      </c>
      <c r="DA7" s="2" t="s">
        <v>1</v>
      </c>
      <c r="DB7" s="2" t="s">
        <v>2</v>
      </c>
      <c r="DC7" s="2" t="s">
        <v>40</v>
      </c>
      <c r="DD7" s="2" t="s">
        <v>14</v>
      </c>
      <c r="DF7" s="4" t="s">
        <v>0</v>
      </c>
      <c r="DG7" s="2" t="s">
        <v>1</v>
      </c>
      <c r="DH7" s="2" t="s">
        <v>2</v>
      </c>
      <c r="DI7" s="2" t="s">
        <v>40</v>
      </c>
      <c r="DJ7" s="2" t="s">
        <v>14</v>
      </c>
      <c r="DL7" s="4" t="s">
        <v>0</v>
      </c>
      <c r="DM7" s="2" t="s">
        <v>1</v>
      </c>
      <c r="DN7" s="2" t="s">
        <v>2</v>
      </c>
      <c r="DO7" s="2" t="s">
        <v>40</v>
      </c>
      <c r="DP7" s="2" t="s">
        <v>14</v>
      </c>
      <c r="DR7" s="4" t="s">
        <v>0</v>
      </c>
      <c r="DS7" s="2" t="s">
        <v>1</v>
      </c>
      <c r="DT7" s="2" t="s">
        <v>2</v>
      </c>
      <c r="DU7" s="2" t="s">
        <v>40</v>
      </c>
      <c r="DV7" s="2" t="s">
        <v>14</v>
      </c>
      <c r="DX7" s="4" t="s">
        <v>0</v>
      </c>
      <c r="DY7" s="2" t="s">
        <v>1</v>
      </c>
      <c r="DZ7" s="2" t="s">
        <v>2</v>
      </c>
      <c r="EA7" s="2" t="s">
        <v>40</v>
      </c>
      <c r="EB7" s="2" t="s">
        <v>14</v>
      </c>
      <c r="ED7" s="4" t="s">
        <v>0</v>
      </c>
      <c r="EE7" s="2" t="s">
        <v>1</v>
      </c>
      <c r="EF7" s="2" t="s">
        <v>2</v>
      </c>
      <c r="EG7" s="2" t="s">
        <v>40</v>
      </c>
      <c r="EH7" s="2" t="s">
        <v>14</v>
      </c>
      <c r="EJ7" s="4" t="s">
        <v>0</v>
      </c>
      <c r="EK7" s="2" t="s">
        <v>1</v>
      </c>
      <c r="EL7" s="2" t="s">
        <v>2</v>
      </c>
      <c r="EM7" s="2" t="s">
        <v>40</v>
      </c>
      <c r="EN7" s="2" t="s">
        <v>14</v>
      </c>
      <c r="EP7" s="4" t="s">
        <v>0</v>
      </c>
      <c r="EQ7" s="2" t="s">
        <v>1</v>
      </c>
      <c r="ER7" s="2" t="s">
        <v>2</v>
      </c>
      <c r="ES7" s="2" t="s">
        <v>40</v>
      </c>
      <c r="ET7" s="2" t="s">
        <v>14</v>
      </c>
      <c r="EV7" s="4" t="s">
        <v>0</v>
      </c>
      <c r="EW7" s="2" t="s">
        <v>1</v>
      </c>
      <c r="EX7" s="2" t="s">
        <v>2</v>
      </c>
      <c r="EY7" s="2" t="s">
        <v>40</v>
      </c>
      <c r="EZ7" s="2" t="s">
        <v>14</v>
      </c>
      <c r="FB7" s="4" t="s">
        <v>0</v>
      </c>
      <c r="FC7" s="2" t="s">
        <v>1</v>
      </c>
      <c r="FD7" s="2" t="s">
        <v>2</v>
      </c>
      <c r="FE7" s="2" t="s">
        <v>40</v>
      </c>
      <c r="FF7" s="2" t="s">
        <v>14</v>
      </c>
      <c r="FH7" s="4" t="s">
        <v>0</v>
      </c>
      <c r="FI7" s="2" t="s">
        <v>1</v>
      </c>
      <c r="FJ7" s="2" t="s">
        <v>2</v>
      </c>
      <c r="FK7" s="2" t="s">
        <v>40</v>
      </c>
      <c r="FL7" s="2" t="s">
        <v>14</v>
      </c>
      <c r="FN7" s="4" t="s">
        <v>0</v>
      </c>
      <c r="FO7" s="2" t="s">
        <v>1</v>
      </c>
      <c r="FP7" s="2" t="s">
        <v>2</v>
      </c>
      <c r="FQ7" s="2" t="s">
        <v>40</v>
      </c>
      <c r="FR7" s="2" t="s">
        <v>14</v>
      </c>
      <c r="FT7" s="4" t="s">
        <v>0</v>
      </c>
      <c r="FU7" s="2" t="s">
        <v>1</v>
      </c>
      <c r="FV7" s="2" t="s">
        <v>2</v>
      </c>
      <c r="FW7" s="2" t="s">
        <v>40</v>
      </c>
      <c r="FX7" s="2" t="s">
        <v>14</v>
      </c>
      <c r="FZ7" s="4" t="s">
        <v>0</v>
      </c>
      <c r="GA7" s="2" t="s">
        <v>1</v>
      </c>
      <c r="GB7" s="2" t="s">
        <v>2</v>
      </c>
      <c r="GC7" s="2" t="s">
        <v>40</v>
      </c>
      <c r="GD7" s="2" t="s">
        <v>14</v>
      </c>
    </row>
    <row r="8" spans="1:186">
      <c r="A8" s="3" t="s">
        <v>62</v>
      </c>
      <c r="B8" s="12">
        <f>X19</f>
        <v>-3.3681729198409607</v>
      </c>
      <c r="C8" s="13">
        <f>X21</f>
        <v>3.3305083114001939E-2</v>
      </c>
      <c r="D8" s="12">
        <f>X24</f>
        <v>7.8266945317904559</v>
      </c>
      <c r="E8" s="43">
        <f>D8-D6</f>
        <v>-1.3010877329754988</v>
      </c>
      <c r="F8" s="10"/>
      <c r="G8" s="10"/>
      <c r="H8" s="8"/>
      <c r="I8" s="8"/>
      <c r="J8" s="8"/>
      <c r="K8" s="8"/>
      <c r="L8" s="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  <c r="CT8" s="4"/>
      <c r="CZ8" s="4"/>
      <c r="DF8" s="4"/>
      <c r="DL8" s="4"/>
      <c r="DR8" s="4"/>
      <c r="DX8" s="4"/>
      <c r="ED8" s="4"/>
      <c r="EJ8" s="4"/>
      <c r="EP8" s="4"/>
      <c r="EV8" s="4"/>
      <c r="FB8" s="4"/>
      <c r="FH8" s="4"/>
      <c r="FN8" s="4"/>
      <c r="FT8" s="4"/>
      <c r="FZ8" s="4"/>
    </row>
    <row r="9" spans="1:186">
      <c r="A9" s="3" t="s">
        <v>63</v>
      </c>
      <c r="B9" s="12">
        <f>AD19</f>
        <v>-3.0491204249501602</v>
      </c>
      <c r="C9" s="13">
        <f>AD21</f>
        <v>4.5255462441840387E-2</v>
      </c>
      <c r="D9" s="12">
        <f>AD24</f>
        <v>10.63503367383249</v>
      </c>
      <c r="E9" s="12">
        <f>D9-D6</f>
        <v>1.5072514090665354</v>
      </c>
      <c r="F9" s="10"/>
      <c r="G9" s="10"/>
      <c r="H9" s="8"/>
      <c r="I9" s="8"/>
      <c r="J9" s="8"/>
      <c r="K9" s="8"/>
      <c r="L9" s="8"/>
      <c r="N9" s="5" t="s">
        <v>3</v>
      </c>
      <c r="O9" s="8">
        <f>B_cons</f>
        <v>-1.4357470000000001</v>
      </c>
      <c r="P9" s="8">
        <f>1</f>
        <v>1</v>
      </c>
      <c r="Q9" s="8"/>
      <c r="R9" s="2">
        <f t="shared" ref="R9:R16" si="0">O9*(P9+Q9)</f>
        <v>-1.4357470000000001</v>
      </c>
      <c r="T9" s="5" t="s">
        <v>3</v>
      </c>
      <c r="U9" s="8">
        <f>B_cons</f>
        <v>-1.4357470000000001</v>
      </c>
      <c r="V9" s="8">
        <f>1</f>
        <v>1</v>
      </c>
      <c r="W9" s="8"/>
      <c r="X9" s="2">
        <f t="shared" ref="X9:X16" si="1">U9*(V9+W9)</f>
        <v>-1.4357470000000001</v>
      </c>
      <c r="Z9" s="5" t="s">
        <v>3</v>
      </c>
      <c r="AA9" s="8">
        <f>B_cons</f>
        <v>-1.4357470000000001</v>
      </c>
      <c r="AB9" s="8">
        <f>1</f>
        <v>1</v>
      </c>
      <c r="AC9" s="8"/>
      <c r="AD9" s="2">
        <f t="shared" ref="AD9:AD16" si="2">AA9*(AB9+AC9)</f>
        <v>-1.4357470000000001</v>
      </c>
      <c r="AF9" s="5" t="s">
        <v>3</v>
      </c>
      <c r="AG9" s="8">
        <f>B_cons</f>
        <v>-1.4357470000000001</v>
      </c>
      <c r="AH9" s="8">
        <f>1</f>
        <v>1</v>
      </c>
      <c r="AI9" s="8"/>
      <c r="AJ9" s="2">
        <f t="shared" ref="AJ9:AJ16" si="3">AG9*(AH9+AI9)</f>
        <v>-1.4357470000000001</v>
      </c>
      <c r="AL9" s="5" t="s">
        <v>3</v>
      </c>
      <c r="AM9" s="8">
        <f>B_cons</f>
        <v>-1.4357470000000001</v>
      </c>
      <c r="AN9" s="8">
        <f>1</f>
        <v>1</v>
      </c>
      <c r="AO9" s="8"/>
      <c r="AP9" s="2">
        <f t="shared" ref="AP9:AP16" si="4">AM9*(AN9+AO9)</f>
        <v>-1.4357470000000001</v>
      </c>
      <c r="AR9" s="5" t="s">
        <v>3</v>
      </c>
      <c r="AS9" s="8">
        <f>B_cons</f>
        <v>-1.4357470000000001</v>
      </c>
      <c r="AT9" s="8">
        <f>1</f>
        <v>1</v>
      </c>
      <c r="AU9" s="8"/>
      <c r="AV9" s="2">
        <f t="shared" ref="AV9:AV16" si="5">AS9*(AT9+AU9)</f>
        <v>-1.4357470000000001</v>
      </c>
      <c r="AX9" s="5" t="s">
        <v>3</v>
      </c>
      <c r="AY9" s="8">
        <f>B_cons</f>
        <v>-1.4357470000000001</v>
      </c>
      <c r="AZ9" s="8">
        <f>1</f>
        <v>1</v>
      </c>
      <c r="BA9" s="8"/>
      <c r="BB9" s="2">
        <f t="shared" ref="BB9:BB16" si="6">AY9*(AZ9+BA9)</f>
        <v>-1.4357470000000001</v>
      </c>
      <c r="BD9" s="5" t="s">
        <v>3</v>
      </c>
      <c r="BE9" s="8">
        <f>B_cons</f>
        <v>-1.4357470000000001</v>
      </c>
      <c r="BF9" s="8">
        <f>1</f>
        <v>1</v>
      </c>
      <c r="BG9" s="8"/>
      <c r="BH9" s="2">
        <f t="shared" ref="BH9:BH16" si="7">BE9*(BF9+BG9)</f>
        <v>-1.4357470000000001</v>
      </c>
      <c r="BJ9" s="5" t="s">
        <v>3</v>
      </c>
      <c r="BK9" s="8">
        <f>B_cons</f>
        <v>-1.4357470000000001</v>
      </c>
      <c r="BL9" s="8">
        <f>1</f>
        <v>1</v>
      </c>
      <c r="BM9" s="8"/>
      <c r="BN9" s="2">
        <f t="shared" ref="BN9:BN16" si="8">BK9*(BL9+BM9)</f>
        <v>-1.4357470000000001</v>
      </c>
      <c r="BP9" s="5" t="s">
        <v>3</v>
      </c>
      <c r="BQ9" s="8">
        <f>B_cons</f>
        <v>-1.4357470000000001</v>
      </c>
      <c r="BR9" s="8">
        <f>1</f>
        <v>1</v>
      </c>
      <c r="BS9" s="8"/>
      <c r="BT9" s="2">
        <f t="shared" ref="BT9:BT16" si="9">BQ9*(BR9+BS9)</f>
        <v>-1.4357470000000001</v>
      </c>
      <c r="BV9" s="5" t="s">
        <v>3</v>
      </c>
      <c r="BW9" s="8">
        <f>B_cons</f>
        <v>-1.4357470000000001</v>
      </c>
      <c r="BX9" s="8">
        <f>1</f>
        <v>1</v>
      </c>
      <c r="BY9" s="8"/>
      <c r="BZ9" s="2">
        <f t="shared" ref="BZ9:BZ16" si="10">BW9*(BX9+BY9)</f>
        <v>-1.4357470000000001</v>
      </c>
      <c r="CB9" s="5" t="s">
        <v>3</v>
      </c>
      <c r="CC9" s="8">
        <f>B_cons</f>
        <v>-1.4357470000000001</v>
      </c>
      <c r="CD9" s="8">
        <f>1</f>
        <v>1</v>
      </c>
      <c r="CE9" s="8"/>
      <c r="CF9" s="2">
        <f t="shared" ref="CF9:CF16" si="11">CC9*(CD9+CE9)</f>
        <v>-1.4357470000000001</v>
      </c>
      <c r="CH9" s="5" t="s">
        <v>3</v>
      </c>
      <c r="CI9" s="8">
        <f>B_cons</f>
        <v>-1.4357470000000001</v>
      </c>
      <c r="CJ9" s="8">
        <f>1</f>
        <v>1</v>
      </c>
      <c r="CK9" s="8"/>
      <c r="CL9" s="2">
        <f t="shared" ref="CL9:CL16" si="12">CI9*(CJ9+CK9)</f>
        <v>-1.4357470000000001</v>
      </c>
      <c r="CN9" s="5" t="s">
        <v>3</v>
      </c>
      <c r="CO9" s="8">
        <f>B_cons</f>
        <v>-1.4357470000000001</v>
      </c>
      <c r="CP9" s="8">
        <f>1</f>
        <v>1</v>
      </c>
      <c r="CQ9" s="8"/>
      <c r="CR9" s="2">
        <f t="shared" ref="CR9:CR16" si="13">CO9*(CP9+CQ9)</f>
        <v>-1.4357470000000001</v>
      </c>
      <c r="CT9" s="5" t="s">
        <v>3</v>
      </c>
      <c r="CU9" s="8">
        <f>B_cons</f>
        <v>-1.4357470000000001</v>
      </c>
      <c r="CV9" s="8">
        <f>1</f>
        <v>1</v>
      </c>
      <c r="CW9" s="8"/>
      <c r="CX9" s="2">
        <f t="shared" ref="CX9:CX16" si="14">CU9*(CV9+CW9)</f>
        <v>-1.4357470000000001</v>
      </c>
      <c r="CZ9" s="5" t="s">
        <v>3</v>
      </c>
      <c r="DA9" s="8">
        <f>B_cons</f>
        <v>-1.4357470000000001</v>
      </c>
      <c r="DB9" s="8">
        <f>1</f>
        <v>1</v>
      </c>
      <c r="DC9" s="8"/>
      <c r="DD9" s="2">
        <f t="shared" ref="DD9:DD16" si="15">DA9*(DB9+DC9)</f>
        <v>-1.4357470000000001</v>
      </c>
      <c r="DF9" s="5" t="s">
        <v>3</v>
      </c>
      <c r="DG9" s="8">
        <f>B_cons</f>
        <v>-1.4357470000000001</v>
      </c>
      <c r="DH9" s="8">
        <f>1</f>
        <v>1</v>
      </c>
      <c r="DI9" s="8"/>
      <c r="DJ9" s="2">
        <f t="shared" ref="DJ9:DJ16" si="16">DG9*(DH9+DI9)</f>
        <v>-1.4357470000000001</v>
      </c>
      <c r="DL9" s="5" t="s">
        <v>3</v>
      </c>
      <c r="DM9" s="8">
        <f>B_cons</f>
        <v>-1.4357470000000001</v>
      </c>
      <c r="DN9" s="8">
        <f>1</f>
        <v>1</v>
      </c>
      <c r="DO9" s="8"/>
      <c r="DP9" s="2">
        <f t="shared" ref="DP9:DP16" si="17">DM9*(DN9+DO9)</f>
        <v>-1.4357470000000001</v>
      </c>
      <c r="DR9" s="5" t="s">
        <v>3</v>
      </c>
      <c r="DS9" s="8">
        <f>B_cons</f>
        <v>-1.4357470000000001</v>
      </c>
      <c r="DT9" s="8">
        <f>1</f>
        <v>1</v>
      </c>
      <c r="DU9" s="8"/>
      <c r="DV9" s="2">
        <f t="shared" ref="DV9:DV16" si="18">DS9*(DT9+DU9)</f>
        <v>-1.4357470000000001</v>
      </c>
      <c r="DX9" s="5" t="s">
        <v>3</v>
      </c>
      <c r="DY9" s="8">
        <f>B_cons</f>
        <v>-1.4357470000000001</v>
      </c>
      <c r="DZ9" s="8">
        <f>1</f>
        <v>1</v>
      </c>
      <c r="EA9" s="8"/>
      <c r="EB9" s="2">
        <f t="shared" ref="EB9:EB16" si="19">DY9*(DZ9+EA9)</f>
        <v>-1.4357470000000001</v>
      </c>
      <c r="ED9" s="5" t="s">
        <v>3</v>
      </c>
      <c r="EE9" s="8">
        <f>B_cons</f>
        <v>-1.4357470000000001</v>
      </c>
      <c r="EF9" s="8">
        <f>1</f>
        <v>1</v>
      </c>
      <c r="EG9" s="8"/>
      <c r="EH9" s="2">
        <f t="shared" ref="EH9:EH16" si="20">EE9*(EF9+EG9)</f>
        <v>-1.4357470000000001</v>
      </c>
      <c r="EJ9" s="5" t="s">
        <v>3</v>
      </c>
      <c r="EK9" s="8">
        <f>B_cons</f>
        <v>-1.4357470000000001</v>
      </c>
      <c r="EL9" s="8">
        <f>1</f>
        <v>1</v>
      </c>
      <c r="EM9" s="8"/>
      <c r="EN9" s="2">
        <f t="shared" ref="EN9:EN16" si="21">EK9*(EL9+EM9)</f>
        <v>-1.4357470000000001</v>
      </c>
      <c r="EP9" s="5" t="s">
        <v>3</v>
      </c>
      <c r="EQ9" s="8">
        <f>B_cons</f>
        <v>-1.4357470000000001</v>
      </c>
      <c r="ER9" s="8">
        <f>1</f>
        <v>1</v>
      </c>
      <c r="ES9" s="8"/>
      <c r="ET9" s="2">
        <f t="shared" ref="ET9:ET16" si="22">EQ9*(ER9+ES9)</f>
        <v>-1.4357470000000001</v>
      </c>
      <c r="EV9" s="5" t="s">
        <v>3</v>
      </c>
      <c r="EW9" s="8">
        <f>B_cons</f>
        <v>-1.4357470000000001</v>
      </c>
      <c r="EX9" s="8">
        <f>1</f>
        <v>1</v>
      </c>
      <c r="EY9" s="8"/>
      <c r="EZ9" s="2">
        <f t="shared" ref="EZ9:EZ16" si="23">EW9*(EX9+EY9)</f>
        <v>-1.4357470000000001</v>
      </c>
      <c r="FB9" s="5" t="s">
        <v>3</v>
      </c>
      <c r="FC9" s="8">
        <f>B_cons</f>
        <v>-1.4357470000000001</v>
      </c>
      <c r="FD9" s="8">
        <f>1</f>
        <v>1</v>
      </c>
      <c r="FE9" s="8"/>
      <c r="FF9" s="2">
        <f t="shared" ref="FF9:FF16" si="24">FC9*(FD9+FE9)</f>
        <v>-1.4357470000000001</v>
      </c>
      <c r="FH9" s="5" t="s">
        <v>3</v>
      </c>
      <c r="FI9" s="8">
        <f>B_cons</f>
        <v>-1.4357470000000001</v>
      </c>
      <c r="FJ9" s="8">
        <f>1</f>
        <v>1</v>
      </c>
      <c r="FK9" s="8"/>
      <c r="FL9" s="2">
        <f t="shared" ref="FL9:FL16" si="25">FI9*(FJ9+FK9)</f>
        <v>-1.4357470000000001</v>
      </c>
      <c r="FN9" s="5" t="s">
        <v>3</v>
      </c>
      <c r="FO9" s="8">
        <f>B_cons</f>
        <v>-1.4357470000000001</v>
      </c>
      <c r="FP9" s="8">
        <f>1</f>
        <v>1</v>
      </c>
      <c r="FQ9" s="8"/>
      <c r="FR9" s="2">
        <f t="shared" ref="FR9:FR16" si="26">FO9*(FP9+FQ9)</f>
        <v>-1.4357470000000001</v>
      </c>
      <c r="FT9" s="5" t="s">
        <v>3</v>
      </c>
      <c r="FU9" s="8">
        <f>B_cons</f>
        <v>-1.4357470000000001</v>
      </c>
      <c r="FV9" s="8">
        <f>1</f>
        <v>1</v>
      </c>
      <c r="FW9" s="8"/>
      <c r="FX9" s="2">
        <f t="shared" ref="FX9:FX16" si="27">FU9*(FV9+FW9)</f>
        <v>-1.4357470000000001</v>
      </c>
      <c r="FZ9" s="5" t="s">
        <v>3</v>
      </c>
      <c r="GA9" s="8">
        <f>B_cons</f>
        <v>-1.4357470000000001</v>
      </c>
      <c r="GB9" s="8">
        <f>1</f>
        <v>1</v>
      </c>
      <c r="GC9" s="8"/>
      <c r="GD9" s="2">
        <f t="shared" ref="GD9:GD16" si="28">GA9*(GB9+GC9)</f>
        <v>-1.4357470000000001</v>
      </c>
    </row>
    <row r="10" spans="1:186">
      <c r="F10" s="10"/>
      <c r="G10" s="10"/>
      <c r="H10" s="8"/>
      <c r="I10" s="8"/>
      <c r="J10" s="8"/>
      <c r="K10" s="8"/>
      <c r="L10" s="8"/>
      <c r="N10" s="6" t="s">
        <v>4</v>
      </c>
      <c r="O10" s="8">
        <f>B_L1.logitstories</f>
        <v>0.66571250000000004</v>
      </c>
      <c r="P10" s="8">
        <f>mean_L1.logitstories</f>
        <v>-3.2028159999999999</v>
      </c>
      <c r="Q10" s="8"/>
      <c r="R10" s="2">
        <f t="shared" si="0"/>
        <v>-2.1321546464000001</v>
      </c>
      <c r="T10" s="6" t="s">
        <v>4</v>
      </c>
      <c r="U10" s="8">
        <f>B_L1.logitstories</f>
        <v>0.66571250000000004</v>
      </c>
      <c r="V10" s="8">
        <f>mean_L1.logitstories</f>
        <v>-3.2028159999999999</v>
      </c>
      <c r="W10" s="8"/>
      <c r="X10" s="2">
        <f t="shared" si="1"/>
        <v>-2.1321546464000001</v>
      </c>
      <c r="Z10" s="6" t="s">
        <v>4</v>
      </c>
      <c r="AA10" s="8">
        <f>B_L1.logitstories</f>
        <v>0.66571250000000004</v>
      </c>
      <c r="AB10" s="8">
        <f>mean_L1.logitstories</f>
        <v>-3.2028159999999999</v>
      </c>
      <c r="AC10" s="8"/>
      <c r="AD10" s="2">
        <f t="shared" si="2"/>
        <v>-2.1321546464000001</v>
      </c>
      <c r="AF10" s="6" t="s">
        <v>4</v>
      </c>
      <c r="AG10" s="8">
        <f>B_L1.logitstories</f>
        <v>0.66571250000000004</v>
      </c>
      <c r="AH10" s="8">
        <f>mean_L1.logitstories</f>
        <v>-3.2028159999999999</v>
      </c>
      <c r="AI10" s="8"/>
      <c r="AJ10" s="2">
        <f t="shared" si="3"/>
        <v>-2.1321546464000001</v>
      </c>
      <c r="AL10" s="6" t="s">
        <v>4</v>
      </c>
      <c r="AM10" s="8">
        <f>B_L1.logitstories</f>
        <v>0.66571250000000004</v>
      </c>
      <c r="AN10" s="8">
        <f>mean_L1.logitstories</f>
        <v>-3.2028159999999999</v>
      </c>
      <c r="AO10" s="8"/>
      <c r="AP10" s="2">
        <f t="shared" si="4"/>
        <v>-2.1321546464000001</v>
      </c>
      <c r="AR10" s="6" t="s">
        <v>4</v>
      </c>
      <c r="AS10" s="8">
        <f>B_L1.logitstories</f>
        <v>0.66571250000000004</v>
      </c>
      <c r="AT10" s="8">
        <f>mean_L1.logitstories</f>
        <v>-3.2028159999999999</v>
      </c>
      <c r="AU10" s="8"/>
      <c r="AV10" s="2">
        <f t="shared" si="5"/>
        <v>-2.1321546464000001</v>
      </c>
      <c r="AX10" s="6" t="s">
        <v>4</v>
      </c>
      <c r="AY10" s="8">
        <f>B_L1.logitstories</f>
        <v>0.66571250000000004</v>
      </c>
      <c r="AZ10" s="8">
        <f>mean_L1.logitstories</f>
        <v>-3.2028159999999999</v>
      </c>
      <c r="BA10" s="8"/>
      <c r="BB10" s="2">
        <f t="shared" si="6"/>
        <v>-2.1321546464000001</v>
      </c>
      <c r="BD10" s="6" t="s">
        <v>4</v>
      </c>
      <c r="BE10" s="8">
        <f>B_L1.logitstories</f>
        <v>0.66571250000000004</v>
      </c>
      <c r="BF10" s="8">
        <f>mean_L1.logitstories</f>
        <v>-3.2028159999999999</v>
      </c>
      <c r="BG10" s="8"/>
      <c r="BH10" s="2">
        <f t="shared" si="7"/>
        <v>-2.1321546464000001</v>
      </c>
      <c r="BJ10" s="6" t="s">
        <v>4</v>
      </c>
      <c r="BK10" s="8">
        <f>B_L1.logitstories</f>
        <v>0.66571250000000004</v>
      </c>
      <c r="BL10" s="8">
        <f>mean_L1.logitstories</f>
        <v>-3.2028159999999999</v>
      </c>
      <c r="BM10" s="8"/>
      <c r="BN10" s="2">
        <f t="shared" si="8"/>
        <v>-2.1321546464000001</v>
      </c>
      <c r="BP10" s="6" t="s">
        <v>4</v>
      </c>
      <c r="BQ10" s="8">
        <f>B_L1.logitstories</f>
        <v>0.66571250000000004</v>
      </c>
      <c r="BR10" s="8">
        <f>mean_L1.logitstories</f>
        <v>-3.2028159999999999</v>
      </c>
      <c r="BS10" s="8"/>
      <c r="BT10" s="2">
        <f t="shared" si="9"/>
        <v>-2.1321546464000001</v>
      </c>
      <c r="BV10" s="6" t="s">
        <v>4</v>
      </c>
      <c r="BW10" s="8">
        <f>B_L1.logitstories</f>
        <v>0.66571250000000004</v>
      </c>
      <c r="BX10" s="8">
        <f>mean_L1.logitstories</f>
        <v>-3.2028159999999999</v>
      </c>
      <c r="BY10" s="8"/>
      <c r="BZ10" s="2">
        <f t="shared" si="10"/>
        <v>-2.1321546464000001</v>
      </c>
      <c r="CB10" s="6" t="s">
        <v>4</v>
      </c>
      <c r="CC10" s="8">
        <f>B_L1.logitstories</f>
        <v>0.66571250000000004</v>
      </c>
      <c r="CD10" s="8">
        <f>mean_L1.logitstories</f>
        <v>-3.2028159999999999</v>
      </c>
      <c r="CE10" s="8"/>
      <c r="CF10" s="2">
        <f t="shared" si="11"/>
        <v>-2.1321546464000001</v>
      </c>
      <c r="CH10" s="6" t="s">
        <v>4</v>
      </c>
      <c r="CI10" s="8">
        <f>B_L1.logitstories</f>
        <v>0.66571250000000004</v>
      </c>
      <c r="CJ10" s="8">
        <f>mean_L1.logitstories</f>
        <v>-3.2028159999999999</v>
      </c>
      <c r="CK10" s="8"/>
      <c r="CL10" s="2">
        <f t="shared" si="12"/>
        <v>-2.1321546464000001</v>
      </c>
      <c r="CN10" s="6" t="s">
        <v>4</v>
      </c>
      <c r="CO10" s="8">
        <f>B_L1.logitstories</f>
        <v>0.66571250000000004</v>
      </c>
      <c r="CP10" s="8">
        <f>mean_L1.logitstories</f>
        <v>-3.2028159999999999</v>
      </c>
      <c r="CQ10" s="8"/>
      <c r="CR10" s="2">
        <f t="shared" si="13"/>
        <v>-2.1321546464000001</v>
      </c>
      <c r="CT10" s="6" t="s">
        <v>4</v>
      </c>
      <c r="CU10" s="8">
        <f>B_L1.logitstories</f>
        <v>0.66571250000000004</v>
      </c>
      <c r="CV10" s="8">
        <v>-2.9064049999999999</v>
      </c>
      <c r="CW10" s="8"/>
      <c r="CX10" s="2">
        <f t="shared" si="14"/>
        <v>-1.9348301385625</v>
      </c>
      <c r="CZ10" s="6" t="s">
        <v>4</v>
      </c>
      <c r="DA10" s="8">
        <f>B_L1.logitstories</f>
        <v>0.66571250000000004</v>
      </c>
      <c r="DB10" s="8">
        <v>-2.9064049999999999</v>
      </c>
      <c r="DC10" s="8"/>
      <c r="DD10" s="2">
        <f t="shared" si="15"/>
        <v>-1.9348301385625</v>
      </c>
      <c r="DF10" s="6" t="s">
        <v>4</v>
      </c>
      <c r="DG10" s="8">
        <f>B_L1.logitstories</f>
        <v>0.66571250000000004</v>
      </c>
      <c r="DH10" s="8">
        <v>-2.9064049999999999</v>
      </c>
      <c r="DI10" s="8"/>
      <c r="DJ10" s="2">
        <f t="shared" si="16"/>
        <v>-1.9348301385625</v>
      </c>
      <c r="DL10" s="6" t="s">
        <v>4</v>
      </c>
      <c r="DM10" s="8">
        <f>B_L1.logitstories</f>
        <v>0.66571250000000004</v>
      </c>
      <c r="DN10" s="8">
        <v>-3.0470619999999999</v>
      </c>
      <c r="DO10" s="8"/>
      <c r="DP10" s="2">
        <f t="shared" si="17"/>
        <v>-2.0284672616749999</v>
      </c>
      <c r="DR10" s="6" t="s">
        <v>4</v>
      </c>
      <c r="DS10" s="8">
        <f>B_L1.logitstories</f>
        <v>0.66571250000000004</v>
      </c>
      <c r="DT10" s="8">
        <v>-3.0470619999999999</v>
      </c>
      <c r="DU10" s="8"/>
      <c r="DV10" s="2">
        <f t="shared" si="18"/>
        <v>-2.0284672616749999</v>
      </c>
      <c r="DX10" s="6" t="s">
        <v>4</v>
      </c>
      <c r="DY10" s="8">
        <f>B_L1.logitstories</f>
        <v>0.66571250000000004</v>
      </c>
      <c r="DZ10" s="8">
        <v>-3.0470619999999999</v>
      </c>
      <c r="EA10" s="8"/>
      <c r="EB10" s="2">
        <f t="shared" si="19"/>
        <v>-2.0284672616749999</v>
      </c>
      <c r="ED10" s="6" t="s">
        <v>4</v>
      </c>
      <c r="EE10" s="8">
        <f>B_L1.logitstories</f>
        <v>0.66571250000000004</v>
      </c>
      <c r="EF10" s="8">
        <v>-3.1485669999999999</v>
      </c>
      <c r="EG10" s="8"/>
      <c r="EH10" s="2">
        <f t="shared" si="20"/>
        <v>-2.0960404089875002</v>
      </c>
      <c r="EJ10" s="6" t="s">
        <v>4</v>
      </c>
      <c r="EK10" s="8">
        <f>B_L1.logitstories</f>
        <v>0.66571250000000004</v>
      </c>
      <c r="EL10" s="8">
        <v>-3.1485669999999999</v>
      </c>
      <c r="EM10" s="8"/>
      <c r="EN10" s="2">
        <f t="shared" si="21"/>
        <v>-2.0960404089875002</v>
      </c>
      <c r="EP10" s="6" t="s">
        <v>4</v>
      </c>
      <c r="EQ10" s="8">
        <f>B_L1.logitstories</f>
        <v>0.66571250000000004</v>
      </c>
      <c r="ER10" s="8">
        <v>-3.1485669999999999</v>
      </c>
      <c r="ES10" s="8"/>
      <c r="ET10" s="2">
        <f t="shared" si="22"/>
        <v>-2.0960404089875002</v>
      </c>
      <c r="EV10" s="6" t="s">
        <v>4</v>
      </c>
      <c r="EW10" s="8">
        <f>B_L1.logitstories</f>
        <v>0.66571250000000004</v>
      </c>
      <c r="EX10" s="8">
        <v>-1.935932</v>
      </c>
      <c r="EY10" s="8"/>
      <c r="EZ10" s="2">
        <f t="shared" si="23"/>
        <v>-1.2887741315500001</v>
      </c>
      <c r="FB10" s="6" t="s">
        <v>4</v>
      </c>
      <c r="FC10" s="8">
        <f>B_L1.logitstories</f>
        <v>0.66571250000000004</v>
      </c>
      <c r="FD10" s="8">
        <v>-1.935932</v>
      </c>
      <c r="FE10" s="8"/>
      <c r="FF10" s="2">
        <f t="shared" si="24"/>
        <v>-1.2887741315500001</v>
      </c>
      <c r="FH10" s="6" t="s">
        <v>4</v>
      </c>
      <c r="FI10" s="8">
        <f>B_L1.logitstories</f>
        <v>0.66571250000000004</v>
      </c>
      <c r="FJ10" s="8">
        <v>-1.935932</v>
      </c>
      <c r="FK10" s="8"/>
      <c r="FL10" s="2">
        <f t="shared" si="25"/>
        <v>-1.2887741315500001</v>
      </c>
      <c r="FN10" s="6" t="s">
        <v>4</v>
      </c>
      <c r="FO10" s="8">
        <f>B_L1.logitstories</f>
        <v>0.66571250000000004</v>
      </c>
      <c r="FP10" s="8">
        <v>-2.367829</v>
      </c>
      <c r="FQ10" s="8"/>
      <c r="FR10" s="2">
        <f t="shared" si="26"/>
        <v>-1.5762933631625</v>
      </c>
      <c r="FT10" s="6" t="s">
        <v>4</v>
      </c>
      <c r="FU10" s="8">
        <f>B_L1.logitstories</f>
        <v>0.66571250000000004</v>
      </c>
      <c r="FV10" s="8">
        <v>-2.367829</v>
      </c>
      <c r="FW10" s="8"/>
      <c r="FX10" s="2">
        <f t="shared" si="27"/>
        <v>-1.5762933631625</v>
      </c>
      <c r="FZ10" s="6" t="s">
        <v>4</v>
      </c>
      <c r="GA10" s="8">
        <f>B_L1.logitstories</f>
        <v>0.66571250000000004</v>
      </c>
      <c r="GB10" s="8">
        <v>-2.367829</v>
      </c>
      <c r="GC10" s="8"/>
      <c r="GD10" s="2">
        <f t="shared" si="28"/>
        <v>-1.5762933631625</v>
      </c>
    </row>
    <row r="11" spans="1:186">
      <c r="A11" s="3">
        <f>min_agenda_entropy</f>
        <v>0.1187015</v>
      </c>
      <c r="B11" s="12">
        <f>AJ19</f>
        <v>-2.9555005817277604</v>
      </c>
      <c r="C11" s="13">
        <f>AJ21</f>
        <v>4.9477181653233171E-2</v>
      </c>
      <c r="D11" s="12">
        <f>AJ24</f>
        <v>11.627137688509794</v>
      </c>
      <c r="F11" s="10"/>
      <c r="G11" s="10"/>
      <c r="H11" s="8"/>
      <c r="I11" s="8"/>
      <c r="J11" s="8"/>
      <c r="K11" s="8"/>
      <c r="L11" s="8"/>
      <c r="N11" s="6" t="s">
        <v>59</v>
      </c>
      <c r="O11" s="8">
        <f>B_agenda_entropy</f>
        <v>-2.2601260000000001</v>
      </c>
      <c r="P11" s="8">
        <f>mean_agenda_entropy</f>
        <v>0.23070679999999999</v>
      </c>
      <c r="Q11" s="8"/>
      <c r="R11" s="2">
        <f t="shared" si="0"/>
        <v>-0.52142643705680003</v>
      </c>
      <c r="T11" s="6" t="s">
        <v>59</v>
      </c>
      <c r="U11" s="8">
        <f>B_agenda_entropy</f>
        <v>-2.2601260000000001</v>
      </c>
      <c r="V11" s="8">
        <f>mean_agenda_entropy</f>
        <v>0.23070679999999999</v>
      </c>
      <c r="W11" s="8">
        <f>sd_agenda_entropy</f>
        <v>7.0582900000000004E-2</v>
      </c>
      <c r="X11" s="2">
        <f t="shared" si="1"/>
        <v>-0.68095268450220003</v>
      </c>
      <c r="Z11" s="6" t="s">
        <v>59</v>
      </c>
      <c r="AA11" s="8">
        <f>B_agenda_entropy</f>
        <v>-2.2601260000000001</v>
      </c>
      <c r="AB11" s="8">
        <f>mean_agenda_entropy</f>
        <v>0.23070679999999999</v>
      </c>
      <c r="AC11" s="8">
        <f>-sd_agenda_entropy</f>
        <v>-7.0582900000000004E-2</v>
      </c>
      <c r="AD11" s="2">
        <f t="shared" si="2"/>
        <v>-0.36190018961139997</v>
      </c>
      <c r="AF11" s="6" t="s">
        <v>59</v>
      </c>
      <c r="AG11" s="8">
        <f>B_agenda_entropy</f>
        <v>-2.2601260000000001</v>
      </c>
      <c r="AH11" s="11">
        <f>$A$11</f>
        <v>0.1187015</v>
      </c>
      <c r="AI11" s="8"/>
      <c r="AJ11" s="2">
        <f t="shared" si="3"/>
        <v>-0.268280346389</v>
      </c>
      <c r="AL11" s="6" t="s">
        <v>59</v>
      </c>
      <c r="AM11" s="8">
        <f>B_agenda_entropy</f>
        <v>-2.2601260000000001</v>
      </c>
      <c r="AN11" s="11">
        <f>$A$12</f>
        <v>0.16172640999999999</v>
      </c>
      <c r="AO11" s="8"/>
      <c r="AP11" s="2">
        <f t="shared" si="4"/>
        <v>-0.36552206412765997</v>
      </c>
      <c r="AR11" s="6" t="s">
        <v>59</v>
      </c>
      <c r="AS11" s="8">
        <f>B_agenda_entropy</f>
        <v>-2.2601260000000001</v>
      </c>
      <c r="AT11" s="11">
        <f>$A$13</f>
        <v>0.20475131999999999</v>
      </c>
      <c r="AU11" s="8"/>
      <c r="AV11" s="2">
        <f t="shared" si="5"/>
        <v>-0.46276378186632</v>
      </c>
      <c r="AX11" s="6" t="s">
        <v>59</v>
      </c>
      <c r="AY11" s="8">
        <f>B_agenda_entropy</f>
        <v>-2.2601260000000001</v>
      </c>
      <c r="AZ11" s="11">
        <f>$A$14</f>
        <v>0.24777622999999999</v>
      </c>
      <c r="BA11" s="8"/>
      <c r="BB11" s="2">
        <f t="shared" si="6"/>
        <v>-0.56000549960498003</v>
      </c>
      <c r="BD11" s="6" t="s">
        <v>59</v>
      </c>
      <c r="BE11" s="8">
        <f>B_agenda_entropy</f>
        <v>-2.2601260000000001</v>
      </c>
      <c r="BF11" s="11">
        <f>$A$15</f>
        <v>0.29080113999999996</v>
      </c>
      <c r="BG11" s="8"/>
      <c r="BH11" s="2">
        <f t="shared" si="7"/>
        <v>-0.65724721734363989</v>
      </c>
      <c r="BJ11" s="6" t="s">
        <v>59</v>
      </c>
      <c r="BK11" s="8">
        <f>B_agenda_entropy</f>
        <v>-2.2601260000000001</v>
      </c>
      <c r="BL11" s="11">
        <f>$A$16</f>
        <v>0.33382604999999993</v>
      </c>
      <c r="BM11" s="8"/>
      <c r="BN11" s="2">
        <f t="shared" si="8"/>
        <v>-0.75448893508229986</v>
      </c>
      <c r="BP11" s="6" t="s">
        <v>59</v>
      </c>
      <c r="BQ11" s="8">
        <f>B_agenda_entropy</f>
        <v>-2.2601260000000001</v>
      </c>
      <c r="BR11" s="11">
        <f>$A$17</f>
        <v>0.3768509599999999</v>
      </c>
      <c r="BS11" s="8"/>
      <c r="BT11" s="2">
        <f t="shared" si="9"/>
        <v>-0.85173065282095983</v>
      </c>
      <c r="BV11" s="6" t="s">
        <v>59</v>
      </c>
      <c r="BW11" s="8">
        <f>B_agenda_entropy</f>
        <v>-2.2601260000000001</v>
      </c>
      <c r="BX11" s="11">
        <f>$A$18</f>
        <v>0.41987586999999987</v>
      </c>
      <c r="BY11" s="8"/>
      <c r="BZ11" s="2">
        <f t="shared" si="10"/>
        <v>-0.94897237055961969</v>
      </c>
      <c r="CB11" s="6" t="s">
        <v>59</v>
      </c>
      <c r="CC11" s="8">
        <f>B_agenda_entropy</f>
        <v>-2.2601260000000001</v>
      </c>
      <c r="CD11" s="11">
        <f>$A$19</f>
        <v>0.46290077999999985</v>
      </c>
      <c r="CE11" s="8"/>
      <c r="CF11" s="2">
        <f t="shared" si="11"/>
        <v>-1.0462140882982798</v>
      </c>
      <c r="CH11" s="6" t="s">
        <v>59</v>
      </c>
      <c r="CI11" s="8">
        <f>B_agenda_entropy</f>
        <v>-2.2601260000000001</v>
      </c>
      <c r="CJ11" s="11">
        <f>$A$20</f>
        <v>0.50592568999999987</v>
      </c>
      <c r="CK11" s="8"/>
      <c r="CL11" s="2">
        <f t="shared" si="12"/>
        <v>-1.1434558060369397</v>
      </c>
      <c r="CN11" s="6" t="s">
        <v>59</v>
      </c>
      <c r="CO11" s="8">
        <f>B_agenda_entropy</f>
        <v>-2.2601260000000001</v>
      </c>
      <c r="CP11" s="11">
        <f>$A$21</f>
        <v>0.54895059999999996</v>
      </c>
      <c r="CQ11" s="8"/>
      <c r="CR11" s="2">
        <f t="shared" si="13"/>
        <v>-1.2406975237755999</v>
      </c>
      <c r="CT11" s="6" t="s">
        <v>59</v>
      </c>
      <c r="CU11" s="8">
        <f>B_agenda_entropy</f>
        <v>-2.2601260000000001</v>
      </c>
      <c r="CV11" s="19">
        <v>0.14427390000000001</v>
      </c>
      <c r="CW11" s="8"/>
      <c r="CX11" s="2">
        <f t="shared" si="14"/>
        <v>-0.32607719251140005</v>
      </c>
      <c r="CZ11" s="6" t="s">
        <v>59</v>
      </c>
      <c r="DA11" s="8">
        <f>B_agenda_entropy</f>
        <v>-2.2601260000000001</v>
      </c>
      <c r="DB11" s="19">
        <v>0.14427390000000001</v>
      </c>
      <c r="DC11" s="8">
        <f>sd_agenda_entropy</f>
        <v>7.0582900000000004E-2</v>
      </c>
      <c r="DD11" s="2">
        <f t="shared" si="15"/>
        <v>-0.48560343995680005</v>
      </c>
      <c r="DF11" s="6" t="s">
        <v>59</v>
      </c>
      <c r="DG11" s="8">
        <f>B_agenda_entropy</f>
        <v>-2.2601260000000001</v>
      </c>
      <c r="DH11" s="19">
        <v>0.14427390000000001</v>
      </c>
      <c r="DI11" s="8">
        <f>-sd_agenda_entropy</f>
        <v>-7.0582900000000004E-2</v>
      </c>
      <c r="DJ11" s="2">
        <f t="shared" si="16"/>
        <v>-0.16655094506600002</v>
      </c>
      <c r="DL11" s="6" t="s">
        <v>59</v>
      </c>
      <c r="DM11" s="8">
        <f>B_agenda_entropy</f>
        <v>-2.2601260000000001</v>
      </c>
      <c r="DN11" s="19">
        <v>0.14427390000000001</v>
      </c>
      <c r="DO11" s="8"/>
      <c r="DP11" s="2">
        <f t="shared" si="17"/>
        <v>-0.32607719251140005</v>
      </c>
      <c r="DR11" s="6" t="s">
        <v>59</v>
      </c>
      <c r="DS11" s="8">
        <f>B_agenda_entropy</f>
        <v>-2.2601260000000001</v>
      </c>
      <c r="DT11" s="19">
        <v>0.14427390000000001</v>
      </c>
      <c r="DU11" s="8">
        <f>sd_agenda_entropy</f>
        <v>7.0582900000000004E-2</v>
      </c>
      <c r="DV11" s="2">
        <f t="shared" si="18"/>
        <v>-0.48560343995680005</v>
      </c>
      <c r="DX11" s="6" t="s">
        <v>59</v>
      </c>
      <c r="DY11" s="8">
        <f>B_agenda_entropy</f>
        <v>-2.2601260000000001</v>
      </c>
      <c r="DZ11" s="19">
        <v>0.14427390000000001</v>
      </c>
      <c r="EA11" s="8">
        <f>-sd_agenda_entropy</f>
        <v>-7.0582900000000004E-2</v>
      </c>
      <c r="EB11" s="2">
        <f t="shared" si="19"/>
        <v>-0.16655094506600002</v>
      </c>
      <c r="ED11" s="6" t="s">
        <v>59</v>
      </c>
      <c r="EE11" s="8">
        <f>B_agenda_entropy</f>
        <v>-2.2601260000000001</v>
      </c>
      <c r="EF11" s="19">
        <v>0.14427390000000001</v>
      </c>
      <c r="EG11" s="8"/>
      <c r="EH11" s="2">
        <f t="shared" si="20"/>
        <v>-0.32607719251140005</v>
      </c>
      <c r="EJ11" s="6" t="s">
        <v>59</v>
      </c>
      <c r="EK11" s="8">
        <f>B_agenda_entropy</f>
        <v>-2.2601260000000001</v>
      </c>
      <c r="EL11" s="19">
        <v>0.14427390000000001</v>
      </c>
      <c r="EM11" s="8">
        <f>sd_agenda_entropy</f>
        <v>7.0582900000000004E-2</v>
      </c>
      <c r="EN11" s="2">
        <f t="shared" si="21"/>
        <v>-0.48560343995680005</v>
      </c>
      <c r="EP11" s="6" t="s">
        <v>59</v>
      </c>
      <c r="EQ11" s="8">
        <f>B_agenda_entropy</f>
        <v>-2.2601260000000001</v>
      </c>
      <c r="ER11" s="19">
        <v>0.14427390000000001</v>
      </c>
      <c r="ES11" s="8">
        <f>-sd_agenda_entropy</f>
        <v>-7.0582900000000004E-2</v>
      </c>
      <c r="ET11" s="2">
        <f t="shared" si="22"/>
        <v>-0.16655094506600002</v>
      </c>
      <c r="EV11" s="6" t="s">
        <v>59</v>
      </c>
      <c r="EW11" s="8">
        <f>B_agenda_entropy</f>
        <v>-2.2601260000000001</v>
      </c>
      <c r="EX11" s="19">
        <v>0.14427390000000001</v>
      </c>
      <c r="EY11" s="8"/>
      <c r="EZ11" s="2">
        <f t="shared" si="23"/>
        <v>-0.32607719251140005</v>
      </c>
      <c r="FB11" s="6" t="s">
        <v>59</v>
      </c>
      <c r="FC11" s="8">
        <f>B_agenda_entropy</f>
        <v>-2.2601260000000001</v>
      </c>
      <c r="FD11" s="19">
        <v>0.14427390000000001</v>
      </c>
      <c r="FE11" s="8">
        <f>sd_agenda_entropy</f>
        <v>7.0582900000000004E-2</v>
      </c>
      <c r="FF11" s="2">
        <f t="shared" si="24"/>
        <v>-0.48560343995680005</v>
      </c>
      <c r="FH11" s="6" t="s">
        <v>59</v>
      </c>
      <c r="FI11" s="8">
        <f>B_agenda_entropy</f>
        <v>-2.2601260000000001</v>
      </c>
      <c r="FJ11" s="19">
        <v>0.14427390000000001</v>
      </c>
      <c r="FK11" s="8">
        <f>-sd_agenda_entropy</f>
        <v>-7.0582900000000004E-2</v>
      </c>
      <c r="FL11" s="2">
        <f t="shared" si="25"/>
        <v>-0.16655094506600002</v>
      </c>
      <c r="FN11" s="6" t="s">
        <v>59</v>
      </c>
      <c r="FO11" s="8">
        <f>B_agenda_entropy</f>
        <v>-2.2601260000000001</v>
      </c>
      <c r="FP11" s="19">
        <v>0.14427390000000001</v>
      </c>
      <c r="FQ11" s="8"/>
      <c r="FR11" s="2">
        <f t="shared" si="26"/>
        <v>-0.32607719251140005</v>
      </c>
      <c r="FT11" s="6" t="s">
        <v>59</v>
      </c>
      <c r="FU11" s="8">
        <f>B_agenda_entropy</f>
        <v>-2.2601260000000001</v>
      </c>
      <c r="FV11" s="19">
        <v>0.14427390000000001</v>
      </c>
      <c r="FW11" s="8">
        <f>sd_agenda_entropy</f>
        <v>7.0582900000000004E-2</v>
      </c>
      <c r="FX11" s="2">
        <f t="shared" si="27"/>
        <v>-0.48560343995680005</v>
      </c>
      <c r="FZ11" s="6" t="s">
        <v>59</v>
      </c>
      <c r="GA11" s="8">
        <f>B_agenda_entropy</f>
        <v>-2.2601260000000001</v>
      </c>
      <c r="GB11" s="19">
        <v>0.14427390000000001</v>
      </c>
      <c r="GC11" s="8">
        <f>-sd_agenda_entropy</f>
        <v>-7.0582900000000004E-2</v>
      </c>
      <c r="GD11" s="2">
        <f t="shared" si="28"/>
        <v>-0.16655094506600002</v>
      </c>
    </row>
    <row r="12" spans="1:186" s="15" customFormat="1">
      <c r="A12" s="3">
        <f>A11+((A$21-A$11)/10)</f>
        <v>0.16172640999999999</v>
      </c>
      <c r="B12" s="16">
        <f>AP19</f>
        <v>-3.0527422994664204</v>
      </c>
      <c r="C12" s="17">
        <f>AP21</f>
        <v>4.5099228133740628E-2</v>
      </c>
      <c r="D12" s="16">
        <f>AP24</f>
        <v>10.598318611429047</v>
      </c>
      <c r="F12" s="18"/>
      <c r="G12" s="18"/>
      <c r="H12" s="19"/>
      <c r="I12" s="19"/>
      <c r="J12" s="19"/>
      <c r="K12" s="19"/>
      <c r="L12" s="19"/>
      <c r="N12" s="20" t="s">
        <v>5</v>
      </c>
      <c r="O12" s="19">
        <f>B_entropy</f>
        <v>0.9448086</v>
      </c>
      <c r="P12" s="19">
        <f>mean_entropy</f>
        <v>0.4032578</v>
      </c>
      <c r="Q12" s="19"/>
      <c r="R12" s="21">
        <f t="shared" si="0"/>
        <v>0.38100143745707998</v>
      </c>
      <c r="T12" s="20" t="s">
        <v>5</v>
      </c>
      <c r="U12" s="19">
        <f>B_entropy</f>
        <v>0.9448086</v>
      </c>
      <c r="V12" s="19">
        <f>mean_entropy</f>
        <v>0.4032578</v>
      </c>
      <c r="W12" s="19"/>
      <c r="X12" s="21">
        <f t="shared" si="1"/>
        <v>0.38100143745707998</v>
      </c>
      <c r="Z12" s="20" t="s">
        <v>5</v>
      </c>
      <c r="AA12" s="19">
        <f>B_entropy</f>
        <v>0.9448086</v>
      </c>
      <c r="AB12" s="19">
        <f>mean_entropy</f>
        <v>0.4032578</v>
      </c>
      <c r="AC12" s="19"/>
      <c r="AD12" s="21">
        <f t="shared" si="2"/>
        <v>0.38100143745707998</v>
      </c>
      <c r="AF12" s="20" t="s">
        <v>5</v>
      </c>
      <c r="AG12" s="19">
        <f>B_entropy</f>
        <v>0.9448086</v>
      </c>
      <c r="AH12" s="19">
        <f>mean_entropy</f>
        <v>0.4032578</v>
      </c>
      <c r="AI12" s="19"/>
      <c r="AJ12" s="21">
        <f t="shared" si="3"/>
        <v>0.38100143745707998</v>
      </c>
      <c r="AL12" s="20" t="s">
        <v>5</v>
      </c>
      <c r="AM12" s="19">
        <f>B_entropy</f>
        <v>0.9448086</v>
      </c>
      <c r="AN12" s="19">
        <f>mean_entropy</f>
        <v>0.4032578</v>
      </c>
      <c r="AO12" s="19"/>
      <c r="AP12" s="21">
        <f t="shared" si="4"/>
        <v>0.38100143745707998</v>
      </c>
      <c r="AR12" s="20" t="s">
        <v>5</v>
      </c>
      <c r="AS12" s="19">
        <f>B_entropy</f>
        <v>0.9448086</v>
      </c>
      <c r="AT12" s="19">
        <f>mean_entropy</f>
        <v>0.4032578</v>
      </c>
      <c r="AU12" s="19"/>
      <c r="AV12" s="21">
        <f t="shared" si="5"/>
        <v>0.38100143745707998</v>
      </c>
      <c r="AX12" s="20" t="s">
        <v>5</v>
      </c>
      <c r="AY12" s="19">
        <f>B_entropy</f>
        <v>0.9448086</v>
      </c>
      <c r="AZ12" s="19">
        <f>mean_entropy</f>
        <v>0.4032578</v>
      </c>
      <c r="BA12" s="19"/>
      <c r="BB12" s="21">
        <f t="shared" si="6"/>
        <v>0.38100143745707998</v>
      </c>
      <c r="BD12" s="20" t="s">
        <v>5</v>
      </c>
      <c r="BE12" s="19">
        <f>B_entropy</f>
        <v>0.9448086</v>
      </c>
      <c r="BF12" s="19">
        <f>mean_entropy</f>
        <v>0.4032578</v>
      </c>
      <c r="BG12" s="19"/>
      <c r="BH12" s="21">
        <f t="shared" si="7"/>
        <v>0.38100143745707998</v>
      </c>
      <c r="BJ12" s="20" t="s">
        <v>5</v>
      </c>
      <c r="BK12" s="19">
        <f>B_entropy</f>
        <v>0.9448086</v>
      </c>
      <c r="BL12" s="19">
        <f>mean_entropy</f>
        <v>0.4032578</v>
      </c>
      <c r="BM12" s="19"/>
      <c r="BN12" s="21">
        <f t="shared" si="8"/>
        <v>0.38100143745707998</v>
      </c>
      <c r="BP12" s="20" t="s">
        <v>5</v>
      </c>
      <c r="BQ12" s="19">
        <f>B_entropy</f>
        <v>0.9448086</v>
      </c>
      <c r="BR12" s="19">
        <f>mean_entropy</f>
        <v>0.4032578</v>
      </c>
      <c r="BS12" s="19"/>
      <c r="BT12" s="21">
        <f t="shared" si="9"/>
        <v>0.38100143745707998</v>
      </c>
      <c r="BV12" s="20" t="s">
        <v>5</v>
      </c>
      <c r="BW12" s="19">
        <f>B_entropy</f>
        <v>0.9448086</v>
      </c>
      <c r="BX12" s="19">
        <f>mean_entropy</f>
        <v>0.4032578</v>
      </c>
      <c r="BY12" s="19"/>
      <c r="BZ12" s="21">
        <f t="shared" si="10"/>
        <v>0.38100143745707998</v>
      </c>
      <c r="CB12" s="20" t="s">
        <v>5</v>
      </c>
      <c r="CC12" s="19">
        <f>B_entropy</f>
        <v>0.9448086</v>
      </c>
      <c r="CD12" s="19">
        <f>mean_entropy</f>
        <v>0.4032578</v>
      </c>
      <c r="CE12" s="19"/>
      <c r="CF12" s="21">
        <f t="shared" si="11"/>
        <v>0.38100143745707998</v>
      </c>
      <c r="CH12" s="20" t="s">
        <v>5</v>
      </c>
      <c r="CI12" s="19">
        <f>B_entropy</f>
        <v>0.9448086</v>
      </c>
      <c r="CJ12" s="19">
        <f>mean_entropy</f>
        <v>0.4032578</v>
      </c>
      <c r="CK12" s="19"/>
      <c r="CL12" s="21">
        <f t="shared" si="12"/>
        <v>0.38100143745707998</v>
      </c>
      <c r="CN12" s="20" t="s">
        <v>5</v>
      </c>
      <c r="CO12" s="19">
        <f>B_entropy</f>
        <v>0.9448086</v>
      </c>
      <c r="CP12" s="19">
        <f>mean_entropy</f>
        <v>0.4032578</v>
      </c>
      <c r="CQ12" s="19"/>
      <c r="CR12" s="21">
        <f t="shared" si="13"/>
        <v>0.38100143745707998</v>
      </c>
      <c r="CT12" s="20" t="s">
        <v>5</v>
      </c>
      <c r="CU12" s="19">
        <f>B_entropy</f>
        <v>0.9448086</v>
      </c>
      <c r="CV12" s="19">
        <v>0.55781270000000005</v>
      </c>
      <c r="CW12" s="19"/>
      <c r="CX12" s="21">
        <f t="shared" si="14"/>
        <v>0.52702623614922006</v>
      </c>
      <c r="CZ12" s="20" t="s">
        <v>5</v>
      </c>
      <c r="DA12" s="19">
        <f>B_entropy</f>
        <v>0.9448086</v>
      </c>
      <c r="DB12" s="19">
        <v>0.55781270000000005</v>
      </c>
      <c r="DC12" s="19"/>
      <c r="DD12" s="21">
        <f t="shared" si="15"/>
        <v>0.52702623614922006</v>
      </c>
      <c r="DF12" s="20" t="s">
        <v>5</v>
      </c>
      <c r="DG12" s="19">
        <f>B_entropy</f>
        <v>0.9448086</v>
      </c>
      <c r="DH12" s="19">
        <v>0.55781270000000005</v>
      </c>
      <c r="DI12" s="19"/>
      <c r="DJ12" s="21">
        <f t="shared" si="16"/>
        <v>0.52702623614922006</v>
      </c>
      <c r="DL12" s="20" t="s">
        <v>5</v>
      </c>
      <c r="DM12" s="19">
        <f>B_entropy</f>
        <v>0.9448086</v>
      </c>
      <c r="DN12" s="19">
        <v>0.56676769999999999</v>
      </c>
      <c r="DO12" s="19"/>
      <c r="DP12" s="21">
        <f t="shared" si="17"/>
        <v>0.53548699716222004</v>
      </c>
      <c r="DR12" s="20" t="s">
        <v>5</v>
      </c>
      <c r="DS12" s="19">
        <f>B_entropy</f>
        <v>0.9448086</v>
      </c>
      <c r="DT12" s="19">
        <v>0.56676769999999999</v>
      </c>
      <c r="DU12" s="19"/>
      <c r="DV12" s="21">
        <f t="shared" si="18"/>
        <v>0.53548699716222004</v>
      </c>
      <c r="DX12" s="20" t="s">
        <v>5</v>
      </c>
      <c r="DY12" s="19">
        <f>B_entropy</f>
        <v>0.9448086</v>
      </c>
      <c r="DZ12" s="19">
        <v>0.56676769999999999</v>
      </c>
      <c r="EA12" s="19"/>
      <c r="EB12" s="21">
        <f t="shared" si="19"/>
        <v>0.53548699716222004</v>
      </c>
      <c r="ED12" s="20" t="s">
        <v>5</v>
      </c>
      <c r="EE12" s="19">
        <f>B_entropy</f>
        <v>0.9448086</v>
      </c>
      <c r="EF12" s="19">
        <v>0.35055049999999999</v>
      </c>
      <c r="EG12" s="19"/>
      <c r="EH12" s="21">
        <f t="shared" si="20"/>
        <v>0.3312031271343</v>
      </c>
      <c r="EJ12" s="20" t="s">
        <v>5</v>
      </c>
      <c r="EK12" s="19">
        <f>B_entropy</f>
        <v>0.9448086</v>
      </c>
      <c r="EL12" s="19">
        <v>0.35055049999999999</v>
      </c>
      <c r="EM12" s="19"/>
      <c r="EN12" s="21">
        <f t="shared" si="21"/>
        <v>0.3312031271343</v>
      </c>
      <c r="EP12" s="20" t="s">
        <v>5</v>
      </c>
      <c r="EQ12" s="19">
        <f>B_entropy</f>
        <v>0.9448086</v>
      </c>
      <c r="ER12" s="19">
        <v>0.35055049999999999</v>
      </c>
      <c r="ES12" s="19"/>
      <c r="ET12" s="21">
        <f t="shared" si="22"/>
        <v>0.3312031271343</v>
      </c>
      <c r="EV12" s="20" t="s">
        <v>5</v>
      </c>
      <c r="EW12" s="19">
        <f>B_entropy</f>
        <v>0.9448086</v>
      </c>
      <c r="EX12" s="19">
        <v>0.26312150000000001</v>
      </c>
      <c r="EY12" s="19"/>
      <c r="EZ12" s="21">
        <f t="shared" si="23"/>
        <v>0.2485994560449</v>
      </c>
      <c r="FB12" s="20" t="s">
        <v>5</v>
      </c>
      <c r="FC12" s="19">
        <f>B_entropy</f>
        <v>0.9448086</v>
      </c>
      <c r="FD12" s="19">
        <v>0.26312150000000001</v>
      </c>
      <c r="FE12" s="19"/>
      <c r="FF12" s="21">
        <f t="shared" si="24"/>
        <v>0.2485994560449</v>
      </c>
      <c r="FH12" s="20" t="s">
        <v>5</v>
      </c>
      <c r="FI12" s="19">
        <f>B_entropy</f>
        <v>0.9448086</v>
      </c>
      <c r="FJ12" s="19">
        <v>0.26312150000000001</v>
      </c>
      <c r="FK12" s="19"/>
      <c r="FL12" s="21">
        <f t="shared" si="25"/>
        <v>0.2485994560449</v>
      </c>
      <c r="FN12" s="20" t="s">
        <v>5</v>
      </c>
      <c r="FO12" s="19">
        <f>B_entropy</f>
        <v>0.9448086</v>
      </c>
      <c r="FP12" s="19">
        <v>0.27349620000000002</v>
      </c>
      <c r="FQ12" s="19"/>
      <c r="FR12" s="21">
        <f t="shared" si="26"/>
        <v>0.25840156182732005</v>
      </c>
      <c r="FT12" s="20" t="s">
        <v>5</v>
      </c>
      <c r="FU12" s="19">
        <f>B_entropy</f>
        <v>0.9448086</v>
      </c>
      <c r="FV12" s="19">
        <v>0.27349620000000002</v>
      </c>
      <c r="FW12" s="19"/>
      <c r="FX12" s="21">
        <f t="shared" si="27"/>
        <v>0.25840156182732005</v>
      </c>
      <c r="FZ12" s="20" t="s">
        <v>5</v>
      </c>
      <c r="GA12" s="19">
        <f>B_entropy</f>
        <v>0.9448086</v>
      </c>
      <c r="GB12" s="19">
        <v>0.27349620000000002</v>
      </c>
      <c r="GC12" s="19"/>
      <c r="GD12" s="21">
        <f t="shared" si="28"/>
        <v>0.25840156182732005</v>
      </c>
    </row>
    <row r="13" spans="1:186">
      <c r="A13" s="3">
        <f t="shared" ref="A13:A20" si="29">A12+((A$21-A$11)/10)</f>
        <v>0.20475131999999999</v>
      </c>
      <c r="B13" s="12">
        <f>AV19</f>
        <v>-3.1499840172050804</v>
      </c>
      <c r="C13" s="13">
        <f>AV21</f>
        <v>4.1091907971716968E-2</v>
      </c>
      <c r="D13" s="12">
        <f>AV24</f>
        <v>9.6565983733534875</v>
      </c>
      <c r="F13" s="10"/>
      <c r="G13" s="10"/>
      <c r="H13" s="8"/>
      <c r="I13" s="8"/>
      <c r="J13" s="8"/>
      <c r="K13" s="8"/>
      <c r="L13" s="8"/>
      <c r="N13" s="6" t="s">
        <v>6</v>
      </c>
      <c r="O13" s="8">
        <f>B_mippct</f>
        <v>3.0239919999999998</v>
      </c>
      <c r="P13" s="8">
        <f>mean_mippct</f>
        <v>5.96263E-2</v>
      </c>
      <c r="Q13" s="8"/>
      <c r="R13" s="2">
        <f t="shared" si="0"/>
        <v>0.18030945418959998</v>
      </c>
      <c r="T13" s="6" t="s">
        <v>6</v>
      </c>
      <c r="U13" s="8">
        <f>B_mippct</f>
        <v>3.0239919999999998</v>
      </c>
      <c r="V13" s="8">
        <f>mean_mippct</f>
        <v>5.96263E-2</v>
      </c>
      <c r="W13" s="8"/>
      <c r="X13" s="2">
        <f t="shared" si="1"/>
        <v>0.18030945418959998</v>
      </c>
      <c r="Z13" s="6" t="s">
        <v>6</v>
      </c>
      <c r="AA13" s="8">
        <f>B_mippct</f>
        <v>3.0239919999999998</v>
      </c>
      <c r="AB13" s="8">
        <f>mean_mippct</f>
        <v>5.96263E-2</v>
      </c>
      <c r="AC13" s="8"/>
      <c r="AD13" s="2">
        <f t="shared" si="2"/>
        <v>0.18030945418959998</v>
      </c>
      <c r="AF13" s="6" t="s">
        <v>6</v>
      </c>
      <c r="AG13" s="8">
        <f>B_mippct</f>
        <v>3.0239919999999998</v>
      </c>
      <c r="AH13" s="8">
        <f>mean_mippct</f>
        <v>5.96263E-2</v>
      </c>
      <c r="AI13" s="8"/>
      <c r="AJ13" s="2">
        <f t="shared" si="3"/>
        <v>0.18030945418959998</v>
      </c>
      <c r="AL13" s="6" t="s">
        <v>6</v>
      </c>
      <c r="AM13" s="8">
        <f>B_mippct</f>
        <v>3.0239919999999998</v>
      </c>
      <c r="AN13" s="8">
        <f>mean_mippct</f>
        <v>5.96263E-2</v>
      </c>
      <c r="AO13" s="8"/>
      <c r="AP13" s="2">
        <f t="shared" si="4"/>
        <v>0.18030945418959998</v>
      </c>
      <c r="AR13" s="6" t="s">
        <v>6</v>
      </c>
      <c r="AS13" s="8">
        <f>B_mippct</f>
        <v>3.0239919999999998</v>
      </c>
      <c r="AT13" s="8">
        <f>mean_mippct</f>
        <v>5.96263E-2</v>
      </c>
      <c r="AU13" s="8"/>
      <c r="AV13" s="2">
        <f t="shared" si="5"/>
        <v>0.18030945418959998</v>
      </c>
      <c r="AX13" s="6" t="s">
        <v>6</v>
      </c>
      <c r="AY13" s="8">
        <f>B_mippct</f>
        <v>3.0239919999999998</v>
      </c>
      <c r="AZ13" s="8">
        <f>mean_mippct</f>
        <v>5.96263E-2</v>
      </c>
      <c r="BA13" s="8"/>
      <c r="BB13" s="2">
        <f t="shared" si="6"/>
        <v>0.18030945418959998</v>
      </c>
      <c r="BD13" s="6" t="s">
        <v>6</v>
      </c>
      <c r="BE13" s="8">
        <f>B_mippct</f>
        <v>3.0239919999999998</v>
      </c>
      <c r="BF13" s="8">
        <f>mean_mippct</f>
        <v>5.96263E-2</v>
      </c>
      <c r="BG13" s="8"/>
      <c r="BH13" s="2">
        <f t="shared" si="7"/>
        <v>0.18030945418959998</v>
      </c>
      <c r="BJ13" s="6" t="s">
        <v>6</v>
      </c>
      <c r="BK13" s="8">
        <f>B_mippct</f>
        <v>3.0239919999999998</v>
      </c>
      <c r="BL13" s="8">
        <f>mean_mippct</f>
        <v>5.96263E-2</v>
      </c>
      <c r="BM13" s="8"/>
      <c r="BN13" s="2">
        <f t="shared" si="8"/>
        <v>0.18030945418959998</v>
      </c>
      <c r="BP13" s="6" t="s">
        <v>6</v>
      </c>
      <c r="BQ13" s="8">
        <f>B_mippct</f>
        <v>3.0239919999999998</v>
      </c>
      <c r="BR13" s="8">
        <f>mean_mippct</f>
        <v>5.96263E-2</v>
      </c>
      <c r="BS13" s="8"/>
      <c r="BT13" s="2">
        <f t="shared" si="9"/>
        <v>0.18030945418959998</v>
      </c>
      <c r="BV13" s="6" t="s">
        <v>6</v>
      </c>
      <c r="BW13" s="8">
        <f>B_mippct</f>
        <v>3.0239919999999998</v>
      </c>
      <c r="BX13" s="8">
        <f>mean_mippct</f>
        <v>5.96263E-2</v>
      </c>
      <c r="BY13" s="8"/>
      <c r="BZ13" s="2">
        <f t="shared" si="10"/>
        <v>0.18030945418959998</v>
      </c>
      <c r="CB13" s="6" t="s">
        <v>6</v>
      </c>
      <c r="CC13" s="8">
        <f>B_mippct</f>
        <v>3.0239919999999998</v>
      </c>
      <c r="CD13" s="8">
        <f>mean_mippct</f>
        <v>5.96263E-2</v>
      </c>
      <c r="CE13" s="8"/>
      <c r="CF13" s="2">
        <f t="shared" si="11"/>
        <v>0.18030945418959998</v>
      </c>
      <c r="CH13" s="6" t="s">
        <v>6</v>
      </c>
      <c r="CI13" s="8">
        <f>B_mippct</f>
        <v>3.0239919999999998</v>
      </c>
      <c r="CJ13" s="8">
        <f>mean_mippct</f>
        <v>5.96263E-2</v>
      </c>
      <c r="CK13" s="8"/>
      <c r="CL13" s="2">
        <f t="shared" si="12"/>
        <v>0.18030945418959998</v>
      </c>
      <c r="CN13" s="6" t="s">
        <v>6</v>
      </c>
      <c r="CO13" s="8">
        <f>B_mippct</f>
        <v>3.0239919999999998</v>
      </c>
      <c r="CP13" s="8">
        <f>mean_mippct</f>
        <v>5.96263E-2</v>
      </c>
      <c r="CQ13" s="8"/>
      <c r="CR13" s="2">
        <f t="shared" si="13"/>
        <v>0.18030945418959998</v>
      </c>
      <c r="CT13" s="6" t="s">
        <v>6</v>
      </c>
      <c r="CU13" s="8">
        <f>B_mippct</f>
        <v>3.0239919999999998</v>
      </c>
      <c r="CV13" s="8">
        <v>6.6117099999999998E-2</v>
      </c>
      <c r="CW13" s="8"/>
      <c r="CX13" s="2">
        <f t="shared" si="14"/>
        <v>0.19993758146319998</v>
      </c>
      <c r="CZ13" s="6" t="s">
        <v>6</v>
      </c>
      <c r="DA13" s="8">
        <f>B_mippct</f>
        <v>3.0239919999999998</v>
      </c>
      <c r="DB13" s="8">
        <v>6.6117099999999998E-2</v>
      </c>
      <c r="DC13" s="8"/>
      <c r="DD13" s="2">
        <f t="shared" si="15"/>
        <v>0.19993758146319998</v>
      </c>
      <c r="DF13" s="6" t="s">
        <v>6</v>
      </c>
      <c r="DG13" s="8">
        <f>B_mippct</f>
        <v>3.0239919999999998</v>
      </c>
      <c r="DH13" s="8">
        <v>6.6117099999999998E-2</v>
      </c>
      <c r="DI13" s="8"/>
      <c r="DJ13" s="2">
        <f t="shared" si="16"/>
        <v>0.19993758146319998</v>
      </c>
      <c r="DL13" s="6" t="s">
        <v>6</v>
      </c>
      <c r="DM13" s="8">
        <f>B_mippct</f>
        <v>3.0239919999999998</v>
      </c>
      <c r="DN13" s="8">
        <v>0.14085210000000001</v>
      </c>
      <c r="DO13" s="8"/>
      <c r="DP13" s="2">
        <f t="shared" si="17"/>
        <v>0.42593562358319997</v>
      </c>
      <c r="DR13" s="6" t="s">
        <v>6</v>
      </c>
      <c r="DS13" s="8">
        <f>B_mippct</f>
        <v>3.0239919999999998</v>
      </c>
      <c r="DT13" s="8">
        <v>0.14085210000000001</v>
      </c>
      <c r="DU13" s="8"/>
      <c r="DV13" s="2">
        <f t="shared" si="18"/>
        <v>0.42593562358319997</v>
      </c>
      <c r="DX13" s="6" t="s">
        <v>6</v>
      </c>
      <c r="DY13" s="8">
        <f>B_mippct</f>
        <v>3.0239919999999998</v>
      </c>
      <c r="DZ13" s="8">
        <v>0.14085210000000001</v>
      </c>
      <c r="EA13" s="8"/>
      <c r="EB13" s="2">
        <f t="shared" si="19"/>
        <v>0.42593562358319997</v>
      </c>
      <c r="ED13" s="6" t="s">
        <v>6</v>
      </c>
      <c r="EE13" s="8">
        <f>B_mippct</f>
        <v>3.0239919999999998</v>
      </c>
      <c r="EF13" s="8">
        <v>3.7095000000000001E-3</v>
      </c>
      <c r="EG13" s="8"/>
      <c r="EH13" s="2">
        <f t="shared" si="20"/>
        <v>1.1217498324E-2</v>
      </c>
      <c r="EJ13" s="6" t="s">
        <v>6</v>
      </c>
      <c r="EK13" s="8">
        <f>B_mippct</f>
        <v>3.0239919999999998</v>
      </c>
      <c r="EL13" s="8">
        <v>3.7095000000000001E-3</v>
      </c>
      <c r="EM13" s="8"/>
      <c r="EN13" s="2">
        <f t="shared" si="21"/>
        <v>1.1217498324E-2</v>
      </c>
      <c r="EP13" s="6" t="s">
        <v>6</v>
      </c>
      <c r="EQ13" s="8">
        <f>B_mippct</f>
        <v>3.0239919999999998</v>
      </c>
      <c r="ER13" s="8">
        <v>3.7095000000000001E-3</v>
      </c>
      <c r="ES13" s="8"/>
      <c r="ET13" s="2">
        <f t="shared" si="22"/>
        <v>1.1217498324E-2</v>
      </c>
      <c r="EV13" s="6" t="s">
        <v>6</v>
      </c>
      <c r="EW13" s="8">
        <f>B_mippct</f>
        <v>3.0239919999999998</v>
      </c>
      <c r="EX13" s="8">
        <v>0.1166898</v>
      </c>
      <c r="EY13" s="8"/>
      <c r="EZ13" s="2">
        <f t="shared" si="23"/>
        <v>0.35286902168159995</v>
      </c>
      <c r="FB13" s="6" t="s">
        <v>6</v>
      </c>
      <c r="FC13" s="8">
        <f>B_mippct</f>
        <v>3.0239919999999998</v>
      </c>
      <c r="FD13" s="8">
        <v>0.1166898</v>
      </c>
      <c r="FE13" s="8"/>
      <c r="FF13" s="2">
        <f t="shared" si="24"/>
        <v>0.35286902168159995</v>
      </c>
      <c r="FH13" s="6" t="s">
        <v>6</v>
      </c>
      <c r="FI13" s="8">
        <f>B_mippct</f>
        <v>3.0239919999999998</v>
      </c>
      <c r="FJ13" s="8">
        <v>0.1166898</v>
      </c>
      <c r="FK13" s="8"/>
      <c r="FL13" s="2">
        <f t="shared" si="25"/>
        <v>0.35286902168159995</v>
      </c>
      <c r="FN13" s="6" t="s">
        <v>6</v>
      </c>
      <c r="FO13" s="8">
        <f>B_mippct</f>
        <v>3.0239919999999998</v>
      </c>
      <c r="FP13" s="8">
        <v>5.0985999999999997E-2</v>
      </c>
      <c r="FQ13" s="8"/>
      <c r="FR13" s="2">
        <f t="shared" si="26"/>
        <v>0.15418125611199998</v>
      </c>
      <c r="FT13" s="6" t="s">
        <v>6</v>
      </c>
      <c r="FU13" s="8">
        <f>B_mippct</f>
        <v>3.0239919999999998</v>
      </c>
      <c r="FV13" s="8">
        <v>5.0985999999999997E-2</v>
      </c>
      <c r="FW13" s="8"/>
      <c r="FX13" s="2">
        <f t="shared" si="27"/>
        <v>0.15418125611199998</v>
      </c>
      <c r="FZ13" s="6" t="s">
        <v>6</v>
      </c>
      <c r="GA13" s="8">
        <f>B_mippct</f>
        <v>3.0239919999999998</v>
      </c>
      <c r="GB13" s="8">
        <v>5.0985999999999997E-2</v>
      </c>
      <c r="GC13" s="8"/>
      <c r="GD13" s="2">
        <f t="shared" si="28"/>
        <v>0.15418125611199998</v>
      </c>
    </row>
    <row r="14" spans="1:186">
      <c r="A14" s="3">
        <f t="shared" si="29"/>
        <v>0.24777622999999999</v>
      </c>
      <c r="B14" s="12">
        <f>BB19</f>
        <v>-3.2472257349437403</v>
      </c>
      <c r="C14" s="13">
        <f>BB21</f>
        <v>3.7426704708839638E-2</v>
      </c>
      <c r="D14" s="12">
        <f>BB24</f>
        <v>8.7952756065773148</v>
      </c>
      <c r="F14" s="10"/>
      <c r="G14" s="8"/>
      <c r="H14" s="8"/>
      <c r="I14" s="8"/>
      <c r="J14" s="10"/>
      <c r="K14" s="10"/>
      <c r="L14" s="10"/>
      <c r="N14" s="6" t="s">
        <v>8</v>
      </c>
      <c r="O14" s="8">
        <f>B_execorderspct</f>
        <v>0.68839289999999997</v>
      </c>
      <c r="P14" s="8">
        <f>mean_execorderspct</f>
        <v>6.5810400000000005E-2</v>
      </c>
      <c r="Q14" s="8"/>
      <c r="R14" s="2">
        <f t="shared" si="0"/>
        <v>4.5303412106159999E-2</v>
      </c>
      <c r="T14" s="6" t="s">
        <v>8</v>
      </c>
      <c r="U14" s="8">
        <f>B_execorderspct</f>
        <v>0.68839289999999997</v>
      </c>
      <c r="V14" s="8">
        <f>mean_execorderspct</f>
        <v>6.5810400000000005E-2</v>
      </c>
      <c r="W14" s="8"/>
      <c r="X14" s="2">
        <f t="shared" si="1"/>
        <v>4.5303412106159999E-2</v>
      </c>
      <c r="Z14" s="6" t="s">
        <v>8</v>
      </c>
      <c r="AA14" s="8">
        <f>B_execorderspct</f>
        <v>0.68839289999999997</v>
      </c>
      <c r="AB14" s="8">
        <f>mean_execorderspct</f>
        <v>6.5810400000000005E-2</v>
      </c>
      <c r="AC14" s="8"/>
      <c r="AD14" s="2">
        <f t="shared" si="2"/>
        <v>4.5303412106159999E-2</v>
      </c>
      <c r="AF14" s="6" t="s">
        <v>8</v>
      </c>
      <c r="AG14" s="8">
        <f>B_execorderspct</f>
        <v>0.68839289999999997</v>
      </c>
      <c r="AH14" s="8">
        <f>mean_execorderspct</f>
        <v>6.5810400000000005E-2</v>
      </c>
      <c r="AI14" s="8"/>
      <c r="AJ14" s="2">
        <f t="shared" si="3"/>
        <v>4.5303412106159999E-2</v>
      </c>
      <c r="AL14" s="6" t="s">
        <v>8</v>
      </c>
      <c r="AM14" s="8">
        <f>B_execorderspct</f>
        <v>0.68839289999999997</v>
      </c>
      <c r="AN14" s="8">
        <f>mean_execorderspct</f>
        <v>6.5810400000000005E-2</v>
      </c>
      <c r="AO14" s="8"/>
      <c r="AP14" s="2">
        <f t="shared" si="4"/>
        <v>4.5303412106159999E-2</v>
      </c>
      <c r="AR14" s="6" t="s">
        <v>8</v>
      </c>
      <c r="AS14" s="8">
        <f>B_execorderspct</f>
        <v>0.68839289999999997</v>
      </c>
      <c r="AT14" s="8">
        <f>mean_execorderspct</f>
        <v>6.5810400000000005E-2</v>
      </c>
      <c r="AU14" s="8"/>
      <c r="AV14" s="2">
        <f t="shared" si="5"/>
        <v>4.5303412106159999E-2</v>
      </c>
      <c r="AX14" s="6" t="s">
        <v>8</v>
      </c>
      <c r="AY14" s="8">
        <f>B_execorderspct</f>
        <v>0.68839289999999997</v>
      </c>
      <c r="AZ14" s="8">
        <f>mean_execorderspct</f>
        <v>6.5810400000000005E-2</v>
      </c>
      <c r="BA14" s="8"/>
      <c r="BB14" s="2">
        <f t="shared" si="6"/>
        <v>4.5303412106159999E-2</v>
      </c>
      <c r="BD14" s="6" t="s">
        <v>8</v>
      </c>
      <c r="BE14" s="8">
        <f>B_execorderspct</f>
        <v>0.68839289999999997</v>
      </c>
      <c r="BF14" s="8">
        <f>mean_execorderspct</f>
        <v>6.5810400000000005E-2</v>
      </c>
      <c r="BG14" s="8"/>
      <c r="BH14" s="2">
        <f t="shared" si="7"/>
        <v>4.5303412106159999E-2</v>
      </c>
      <c r="BJ14" s="6" t="s">
        <v>8</v>
      </c>
      <c r="BK14" s="8">
        <f>B_execorderspct</f>
        <v>0.68839289999999997</v>
      </c>
      <c r="BL14" s="8">
        <f>mean_execorderspct</f>
        <v>6.5810400000000005E-2</v>
      </c>
      <c r="BM14" s="8"/>
      <c r="BN14" s="2">
        <f t="shared" si="8"/>
        <v>4.5303412106159999E-2</v>
      </c>
      <c r="BP14" s="6" t="s">
        <v>8</v>
      </c>
      <c r="BQ14" s="8">
        <f>B_execorderspct</f>
        <v>0.68839289999999997</v>
      </c>
      <c r="BR14" s="8">
        <f>mean_execorderspct</f>
        <v>6.5810400000000005E-2</v>
      </c>
      <c r="BS14" s="8"/>
      <c r="BT14" s="2">
        <f t="shared" si="9"/>
        <v>4.5303412106159999E-2</v>
      </c>
      <c r="BV14" s="6" t="s">
        <v>8</v>
      </c>
      <c r="BW14" s="8">
        <f>B_execorderspct</f>
        <v>0.68839289999999997</v>
      </c>
      <c r="BX14" s="8">
        <f>mean_execorderspct</f>
        <v>6.5810400000000005E-2</v>
      </c>
      <c r="BY14" s="8"/>
      <c r="BZ14" s="2">
        <f t="shared" si="10"/>
        <v>4.5303412106159999E-2</v>
      </c>
      <c r="CB14" s="6" t="s">
        <v>8</v>
      </c>
      <c r="CC14" s="8">
        <f>B_execorderspct</f>
        <v>0.68839289999999997</v>
      </c>
      <c r="CD14" s="8">
        <f>mean_execorderspct</f>
        <v>6.5810400000000005E-2</v>
      </c>
      <c r="CE14" s="8"/>
      <c r="CF14" s="2">
        <f t="shared" si="11"/>
        <v>4.5303412106159999E-2</v>
      </c>
      <c r="CH14" s="6" t="s">
        <v>8</v>
      </c>
      <c r="CI14" s="8">
        <f>B_execorderspct</f>
        <v>0.68839289999999997</v>
      </c>
      <c r="CJ14" s="8">
        <f>mean_execorderspct</f>
        <v>6.5810400000000005E-2</v>
      </c>
      <c r="CK14" s="8"/>
      <c r="CL14" s="2">
        <f t="shared" si="12"/>
        <v>4.5303412106159999E-2</v>
      </c>
      <c r="CN14" s="6" t="s">
        <v>8</v>
      </c>
      <c r="CO14" s="8">
        <f>B_execorderspct</f>
        <v>0.68839289999999997</v>
      </c>
      <c r="CP14" s="8">
        <f>mean_execorderspct</f>
        <v>6.5810400000000005E-2</v>
      </c>
      <c r="CQ14" s="8"/>
      <c r="CR14" s="2">
        <f t="shared" si="13"/>
        <v>4.5303412106159999E-2</v>
      </c>
      <c r="CT14" s="6" t="s">
        <v>8</v>
      </c>
      <c r="CU14" s="8">
        <f>B_execorderspct</f>
        <v>0.68839289999999997</v>
      </c>
      <c r="CV14" s="8">
        <v>8.5802500000000004E-2</v>
      </c>
      <c r="CW14" s="8"/>
      <c r="CX14" s="2">
        <f t="shared" si="14"/>
        <v>5.9065831802250002E-2</v>
      </c>
      <c r="CZ14" s="6" t="s">
        <v>8</v>
      </c>
      <c r="DA14" s="8">
        <f>B_execorderspct</f>
        <v>0.68839289999999997</v>
      </c>
      <c r="DB14" s="8">
        <v>8.5802500000000004E-2</v>
      </c>
      <c r="DC14" s="8"/>
      <c r="DD14" s="2">
        <f t="shared" si="15"/>
        <v>5.9065831802250002E-2</v>
      </c>
      <c r="DF14" s="6" t="s">
        <v>8</v>
      </c>
      <c r="DG14" s="8">
        <f>B_execorderspct</f>
        <v>0.68839289999999997</v>
      </c>
      <c r="DH14" s="8">
        <v>8.5802500000000004E-2</v>
      </c>
      <c r="DI14" s="8"/>
      <c r="DJ14" s="2">
        <f t="shared" si="16"/>
        <v>5.9065831802250002E-2</v>
      </c>
      <c r="DL14" s="6" t="s">
        <v>8</v>
      </c>
      <c r="DM14" s="8">
        <f>B_execorderspct</f>
        <v>0.68839289999999997</v>
      </c>
      <c r="DN14" s="8">
        <v>7.92181E-2</v>
      </c>
      <c r="DO14" s="8"/>
      <c r="DP14" s="2">
        <f t="shared" si="17"/>
        <v>5.4533177591489998E-2</v>
      </c>
      <c r="DR14" s="6" t="s">
        <v>8</v>
      </c>
      <c r="DS14" s="8">
        <f>B_execorderspct</f>
        <v>0.68839289999999997</v>
      </c>
      <c r="DT14" s="8">
        <v>7.92181E-2</v>
      </c>
      <c r="DU14" s="8"/>
      <c r="DV14" s="2">
        <f t="shared" si="18"/>
        <v>5.4533177591489998E-2</v>
      </c>
      <c r="DX14" s="6" t="s">
        <v>8</v>
      </c>
      <c r="DY14" s="8">
        <f>B_execorderspct</f>
        <v>0.68839289999999997</v>
      </c>
      <c r="DZ14" s="8">
        <v>7.92181E-2</v>
      </c>
      <c r="EA14" s="8"/>
      <c r="EB14" s="2">
        <f t="shared" si="19"/>
        <v>5.4533177591489998E-2</v>
      </c>
      <c r="ED14" s="6" t="s">
        <v>8</v>
      </c>
      <c r="EE14" s="8">
        <f>B_execorderspct</f>
        <v>0.68839289999999997</v>
      </c>
      <c r="EF14" s="8">
        <v>5.3497900000000001E-2</v>
      </c>
      <c r="EG14" s="8"/>
      <c r="EH14" s="2">
        <f t="shared" si="20"/>
        <v>3.6827574524909999E-2</v>
      </c>
      <c r="EJ14" s="6" t="s">
        <v>8</v>
      </c>
      <c r="EK14" s="8">
        <f>B_execorderspct</f>
        <v>0.68839289999999997</v>
      </c>
      <c r="EL14" s="8">
        <v>5.3497900000000001E-2</v>
      </c>
      <c r="EM14" s="8"/>
      <c r="EN14" s="2">
        <f t="shared" si="21"/>
        <v>3.6827574524909999E-2</v>
      </c>
      <c r="EP14" s="6" t="s">
        <v>8</v>
      </c>
      <c r="EQ14" s="8">
        <f>B_execorderspct</f>
        <v>0.68839289999999997</v>
      </c>
      <c r="ER14" s="8">
        <v>5.3497900000000001E-2</v>
      </c>
      <c r="ES14" s="8"/>
      <c r="ET14" s="2">
        <f t="shared" si="22"/>
        <v>3.6827574524909999E-2</v>
      </c>
      <c r="EV14" s="6" t="s">
        <v>8</v>
      </c>
      <c r="EW14" s="8">
        <f>B_execorderspct</f>
        <v>0.68839289999999997</v>
      </c>
      <c r="EX14" s="8">
        <v>7.4185500000000001E-2</v>
      </c>
      <c r="EY14" s="8"/>
      <c r="EZ14" s="2">
        <f t="shared" si="23"/>
        <v>5.1068771482949998E-2</v>
      </c>
      <c r="FB14" s="6" t="s">
        <v>8</v>
      </c>
      <c r="FC14" s="8">
        <f>B_execorderspct</f>
        <v>0.68839289999999997</v>
      </c>
      <c r="FD14" s="8">
        <v>7.4185500000000001E-2</v>
      </c>
      <c r="FE14" s="8"/>
      <c r="FF14" s="2">
        <f t="shared" si="24"/>
        <v>5.1068771482949998E-2</v>
      </c>
      <c r="FH14" s="6" t="s">
        <v>8</v>
      </c>
      <c r="FI14" s="8">
        <f>B_execorderspct</f>
        <v>0.68839289999999997</v>
      </c>
      <c r="FJ14" s="8">
        <v>7.4185500000000001E-2</v>
      </c>
      <c r="FK14" s="8"/>
      <c r="FL14" s="2">
        <f t="shared" si="25"/>
        <v>5.1068771482949998E-2</v>
      </c>
      <c r="FN14" s="6" t="s">
        <v>8</v>
      </c>
      <c r="FO14" s="8">
        <f>B_execorderspct</f>
        <v>0.68839289999999997</v>
      </c>
      <c r="FP14" s="8">
        <v>0.16413749999999999</v>
      </c>
      <c r="FQ14" s="8"/>
      <c r="FR14" s="2">
        <f t="shared" si="26"/>
        <v>0.11299108962374999</v>
      </c>
      <c r="FT14" s="6" t="s">
        <v>8</v>
      </c>
      <c r="FU14" s="8">
        <f>B_execorderspct</f>
        <v>0.68839289999999997</v>
      </c>
      <c r="FV14" s="8">
        <v>0.16413749999999999</v>
      </c>
      <c r="FW14" s="8"/>
      <c r="FX14" s="2">
        <f t="shared" si="27"/>
        <v>0.11299108962374999</v>
      </c>
      <c r="FZ14" s="6" t="s">
        <v>8</v>
      </c>
      <c r="GA14" s="8">
        <f>B_execorderspct</f>
        <v>0.68839289999999997</v>
      </c>
      <c r="GB14" s="8">
        <v>0.16413749999999999</v>
      </c>
      <c r="GC14" s="8"/>
      <c r="GD14" s="2">
        <f t="shared" si="28"/>
        <v>0.11299108962374999</v>
      </c>
    </row>
    <row r="15" spans="1:186">
      <c r="A15" s="3">
        <f t="shared" si="29"/>
        <v>0.29080113999999996</v>
      </c>
      <c r="B15" s="12">
        <f>BH19</f>
        <v>-3.3444674526824003</v>
      </c>
      <c r="C15" s="13">
        <f>BH21</f>
        <v>3.4076802449743503E-2</v>
      </c>
      <c r="D15" s="12">
        <f>BH24</f>
        <v>8.0080485756897239</v>
      </c>
      <c r="F15" s="10"/>
      <c r="G15" s="8"/>
      <c r="H15" s="8"/>
      <c r="I15" s="8"/>
      <c r="J15" s="8"/>
      <c r="K15" s="8"/>
      <c r="L15" s="8"/>
      <c r="N15" s="6" t="s">
        <v>7</v>
      </c>
      <c r="O15" s="8">
        <f>B_lawspct</f>
        <v>4.0586359999999999</v>
      </c>
      <c r="P15" s="8">
        <f>mean_lawspct</f>
        <v>6.7526900000000001E-2</v>
      </c>
      <c r="Q15" s="8"/>
      <c r="R15" s="2">
        <f t="shared" si="0"/>
        <v>0.2740671073084</v>
      </c>
      <c r="T15" s="6" t="s">
        <v>7</v>
      </c>
      <c r="U15" s="8">
        <f>B_lawspct</f>
        <v>4.0586359999999999</v>
      </c>
      <c r="V15" s="8">
        <f>mean_lawspct</f>
        <v>6.7526900000000001E-2</v>
      </c>
      <c r="W15" s="8"/>
      <c r="X15" s="2">
        <f t="shared" si="1"/>
        <v>0.2740671073084</v>
      </c>
      <c r="Z15" s="6" t="s">
        <v>7</v>
      </c>
      <c r="AA15" s="8">
        <f>B_lawspct</f>
        <v>4.0586359999999999</v>
      </c>
      <c r="AB15" s="8">
        <f>mean_lawspct</f>
        <v>6.7526900000000001E-2</v>
      </c>
      <c r="AC15" s="8"/>
      <c r="AD15" s="2">
        <f t="shared" si="2"/>
        <v>0.2740671073084</v>
      </c>
      <c r="AF15" s="6" t="s">
        <v>7</v>
      </c>
      <c r="AG15" s="8">
        <f>B_lawspct</f>
        <v>4.0586359999999999</v>
      </c>
      <c r="AH15" s="8">
        <f>mean_lawspct</f>
        <v>6.7526900000000001E-2</v>
      </c>
      <c r="AI15" s="8"/>
      <c r="AJ15" s="2">
        <f t="shared" si="3"/>
        <v>0.2740671073084</v>
      </c>
      <c r="AL15" s="6" t="s">
        <v>7</v>
      </c>
      <c r="AM15" s="8">
        <f>B_lawspct</f>
        <v>4.0586359999999999</v>
      </c>
      <c r="AN15" s="8">
        <f>mean_lawspct</f>
        <v>6.7526900000000001E-2</v>
      </c>
      <c r="AO15" s="8"/>
      <c r="AP15" s="2">
        <f t="shared" si="4"/>
        <v>0.2740671073084</v>
      </c>
      <c r="AR15" s="6" t="s">
        <v>7</v>
      </c>
      <c r="AS15" s="8">
        <f>B_lawspct</f>
        <v>4.0586359999999999</v>
      </c>
      <c r="AT15" s="8">
        <f>mean_lawspct</f>
        <v>6.7526900000000001E-2</v>
      </c>
      <c r="AU15" s="8"/>
      <c r="AV15" s="2">
        <f t="shared" si="5"/>
        <v>0.2740671073084</v>
      </c>
      <c r="AX15" s="6" t="s">
        <v>7</v>
      </c>
      <c r="AY15" s="8">
        <f>B_lawspct</f>
        <v>4.0586359999999999</v>
      </c>
      <c r="AZ15" s="8">
        <f>mean_lawspct</f>
        <v>6.7526900000000001E-2</v>
      </c>
      <c r="BA15" s="8"/>
      <c r="BB15" s="2">
        <f t="shared" si="6"/>
        <v>0.2740671073084</v>
      </c>
      <c r="BD15" s="6" t="s">
        <v>7</v>
      </c>
      <c r="BE15" s="8">
        <f>B_lawspct</f>
        <v>4.0586359999999999</v>
      </c>
      <c r="BF15" s="8">
        <f>mean_lawspct</f>
        <v>6.7526900000000001E-2</v>
      </c>
      <c r="BG15" s="8"/>
      <c r="BH15" s="2">
        <f t="shared" si="7"/>
        <v>0.2740671073084</v>
      </c>
      <c r="BJ15" s="6" t="s">
        <v>7</v>
      </c>
      <c r="BK15" s="8">
        <f>B_lawspct</f>
        <v>4.0586359999999999</v>
      </c>
      <c r="BL15" s="8">
        <f>mean_lawspct</f>
        <v>6.7526900000000001E-2</v>
      </c>
      <c r="BM15" s="8"/>
      <c r="BN15" s="2">
        <f t="shared" si="8"/>
        <v>0.2740671073084</v>
      </c>
      <c r="BP15" s="6" t="s">
        <v>7</v>
      </c>
      <c r="BQ15" s="8">
        <f>B_lawspct</f>
        <v>4.0586359999999999</v>
      </c>
      <c r="BR15" s="8">
        <f>mean_lawspct</f>
        <v>6.7526900000000001E-2</v>
      </c>
      <c r="BS15" s="8"/>
      <c r="BT15" s="2">
        <f t="shared" si="9"/>
        <v>0.2740671073084</v>
      </c>
      <c r="BV15" s="6" t="s">
        <v>7</v>
      </c>
      <c r="BW15" s="8">
        <f>B_lawspct</f>
        <v>4.0586359999999999</v>
      </c>
      <c r="BX15" s="8">
        <f>mean_lawspct</f>
        <v>6.7526900000000001E-2</v>
      </c>
      <c r="BY15" s="8"/>
      <c r="BZ15" s="2">
        <f t="shared" si="10"/>
        <v>0.2740671073084</v>
      </c>
      <c r="CB15" s="6" t="s">
        <v>7</v>
      </c>
      <c r="CC15" s="8">
        <f>B_lawspct</f>
        <v>4.0586359999999999</v>
      </c>
      <c r="CD15" s="8">
        <f>mean_lawspct</f>
        <v>6.7526900000000001E-2</v>
      </c>
      <c r="CE15" s="8"/>
      <c r="CF15" s="2">
        <f t="shared" si="11"/>
        <v>0.2740671073084</v>
      </c>
      <c r="CH15" s="6" t="s">
        <v>7</v>
      </c>
      <c r="CI15" s="8">
        <f>B_lawspct</f>
        <v>4.0586359999999999</v>
      </c>
      <c r="CJ15" s="8">
        <f>mean_lawspct</f>
        <v>6.7526900000000001E-2</v>
      </c>
      <c r="CK15" s="8"/>
      <c r="CL15" s="2">
        <f t="shared" si="12"/>
        <v>0.2740671073084</v>
      </c>
      <c r="CN15" s="6" t="s">
        <v>7</v>
      </c>
      <c r="CO15" s="8">
        <f>B_lawspct</f>
        <v>4.0586359999999999</v>
      </c>
      <c r="CP15" s="8">
        <f>mean_lawspct</f>
        <v>6.7526900000000001E-2</v>
      </c>
      <c r="CQ15" s="8"/>
      <c r="CR15" s="2">
        <f t="shared" si="13"/>
        <v>0.2740671073084</v>
      </c>
      <c r="CT15" s="6" t="s">
        <v>7</v>
      </c>
      <c r="CU15" s="8">
        <f>B_lawspct</f>
        <v>4.0586359999999999</v>
      </c>
      <c r="CV15" s="8">
        <v>2.9042800000000001E-2</v>
      </c>
      <c r="CW15" s="8"/>
      <c r="CX15" s="2">
        <f t="shared" si="14"/>
        <v>0.1178741536208</v>
      </c>
      <c r="CZ15" s="6" t="s">
        <v>7</v>
      </c>
      <c r="DA15" s="8">
        <f>B_lawspct</f>
        <v>4.0586359999999999</v>
      </c>
      <c r="DB15" s="8">
        <v>2.9042800000000001E-2</v>
      </c>
      <c r="DC15" s="8"/>
      <c r="DD15" s="2">
        <f t="shared" si="15"/>
        <v>0.1178741536208</v>
      </c>
      <c r="DF15" s="6" t="s">
        <v>7</v>
      </c>
      <c r="DG15" s="8">
        <f>B_lawspct</f>
        <v>4.0586359999999999</v>
      </c>
      <c r="DH15" s="8">
        <v>2.9042800000000001E-2</v>
      </c>
      <c r="DI15" s="8"/>
      <c r="DJ15" s="2">
        <f t="shared" si="16"/>
        <v>0.1178741536208</v>
      </c>
      <c r="DL15" s="6" t="s">
        <v>7</v>
      </c>
      <c r="DM15" s="8">
        <f>B_lawspct</f>
        <v>4.0586359999999999</v>
      </c>
      <c r="DN15" s="8">
        <v>5.5376700000000001E-2</v>
      </c>
      <c r="DO15" s="8"/>
      <c r="DP15" s="2">
        <f t="shared" si="17"/>
        <v>0.22475386818119999</v>
      </c>
      <c r="DR15" s="6" t="s">
        <v>7</v>
      </c>
      <c r="DS15" s="8">
        <f>B_lawspct</f>
        <v>4.0586359999999999</v>
      </c>
      <c r="DT15" s="8">
        <v>5.5376700000000001E-2</v>
      </c>
      <c r="DU15" s="8"/>
      <c r="DV15" s="2">
        <f t="shared" si="18"/>
        <v>0.22475386818119999</v>
      </c>
      <c r="DX15" s="6" t="s">
        <v>7</v>
      </c>
      <c r="DY15" s="8">
        <f>B_lawspct</f>
        <v>4.0586359999999999</v>
      </c>
      <c r="DZ15" s="8">
        <v>5.5376700000000001E-2</v>
      </c>
      <c r="EA15" s="8"/>
      <c r="EB15" s="2">
        <f t="shared" si="19"/>
        <v>0.22475386818119999</v>
      </c>
      <c r="ED15" s="6" t="s">
        <v>7</v>
      </c>
      <c r="EE15" s="8">
        <f>B_lawspct</f>
        <v>4.0586359999999999</v>
      </c>
      <c r="EF15" s="8">
        <v>5.6846000000000001E-2</v>
      </c>
      <c r="EG15" s="8"/>
      <c r="EH15" s="2">
        <f t="shared" si="20"/>
        <v>0.23071722205600001</v>
      </c>
      <c r="EJ15" s="6" t="s">
        <v>7</v>
      </c>
      <c r="EK15" s="8">
        <f>B_lawspct</f>
        <v>4.0586359999999999</v>
      </c>
      <c r="EL15" s="8">
        <v>5.6846000000000001E-2</v>
      </c>
      <c r="EM15" s="8"/>
      <c r="EN15" s="2">
        <f t="shared" si="21"/>
        <v>0.23071722205600001</v>
      </c>
      <c r="EP15" s="6" t="s">
        <v>7</v>
      </c>
      <c r="EQ15" s="8">
        <f>B_lawspct</f>
        <v>4.0586359999999999</v>
      </c>
      <c r="ER15" s="8">
        <v>5.6846000000000001E-2</v>
      </c>
      <c r="ES15" s="8"/>
      <c r="ET15" s="2">
        <f t="shared" si="22"/>
        <v>0.23071722205600001</v>
      </c>
      <c r="EV15" s="6" t="s">
        <v>7</v>
      </c>
      <c r="EW15" s="8">
        <f>B_lawspct</f>
        <v>4.0586359999999999</v>
      </c>
      <c r="EX15" s="8">
        <v>6.1985899999999997E-2</v>
      </c>
      <c r="EY15" s="8"/>
      <c r="EZ15" s="2">
        <f t="shared" si="23"/>
        <v>0.25157820523239999</v>
      </c>
      <c r="FB15" s="6" t="s">
        <v>7</v>
      </c>
      <c r="FC15" s="8">
        <f>B_lawspct</f>
        <v>4.0586359999999999</v>
      </c>
      <c r="FD15" s="8">
        <v>6.1985899999999997E-2</v>
      </c>
      <c r="FE15" s="8"/>
      <c r="FF15" s="2">
        <f t="shared" si="24"/>
        <v>0.25157820523239999</v>
      </c>
      <c r="FH15" s="6" t="s">
        <v>7</v>
      </c>
      <c r="FI15" s="8">
        <f>B_lawspct</f>
        <v>4.0586359999999999</v>
      </c>
      <c r="FJ15" s="8">
        <v>6.1985899999999997E-2</v>
      </c>
      <c r="FK15" s="8"/>
      <c r="FL15" s="2">
        <f t="shared" si="25"/>
        <v>0.25157820523239999</v>
      </c>
      <c r="FN15" s="6" t="s">
        <v>7</v>
      </c>
      <c r="FO15" s="8">
        <f>B_lawspct</f>
        <v>4.0586359999999999</v>
      </c>
      <c r="FP15" s="8">
        <v>0.18885660000000001</v>
      </c>
      <c r="FQ15" s="8"/>
      <c r="FR15" s="2">
        <f t="shared" si="26"/>
        <v>0.76650019559760008</v>
      </c>
      <c r="FT15" s="6" t="s">
        <v>7</v>
      </c>
      <c r="FU15" s="8">
        <f>B_lawspct</f>
        <v>4.0586359999999999</v>
      </c>
      <c r="FV15" s="8">
        <v>0.18885660000000001</v>
      </c>
      <c r="FW15" s="8"/>
      <c r="FX15" s="2">
        <f t="shared" si="27"/>
        <v>0.76650019559760008</v>
      </c>
      <c r="FZ15" s="6" t="s">
        <v>7</v>
      </c>
      <c r="GA15" s="8">
        <f>B_lawspct</f>
        <v>4.0586359999999999</v>
      </c>
      <c r="GB15" s="8">
        <v>0.18885660000000001</v>
      </c>
      <c r="GC15" s="8"/>
      <c r="GD15" s="2">
        <f t="shared" si="28"/>
        <v>0.76650019559760008</v>
      </c>
    </row>
    <row r="16" spans="1:186">
      <c r="A16" s="3">
        <f t="shared" si="29"/>
        <v>0.33382604999999993</v>
      </c>
      <c r="B16" s="12">
        <f>BN19</f>
        <v>-3.4417091704210603</v>
      </c>
      <c r="C16" s="13">
        <f>BN21</f>
        <v>3.1017073820546658E-2</v>
      </c>
      <c r="D16" s="12">
        <f>BN24</f>
        <v>7.2890123478284643</v>
      </c>
      <c r="F16" s="10"/>
      <c r="G16" s="8"/>
      <c r="H16" s="8"/>
      <c r="I16" s="8"/>
      <c r="J16" s="8"/>
      <c r="K16" s="8"/>
      <c r="L16" s="8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  <c r="CT16" s="6" t="s">
        <v>9</v>
      </c>
      <c r="CU16" s="8">
        <f>B_countdownpres</f>
        <v>0</v>
      </c>
      <c r="CV16" s="8">
        <f>mean_countdownpres</f>
        <v>0</v>
      </c>
      <c r="CW16" s="8"/>
      <c r="CX16" s="2">
        <f t="shared" si="14"/>
        <v>0</v>
      </c>
      <c r="CZ16" s="6" t="s">
        <v>9</v>
      </c>
      <c r="DA16" s="8">
        <f>B_countdownpres</f>
        <v>0</v>
      </c>
      <c r="DB16" s="8">
        <f>mean_countdownpres</f>
        <v>0</v>
      </c>
      <c r="DC16" s="8"/>
      <c r="DD16" s="2">
        <f t="shared" si="15"/>
        <v>0</v>
      </c>
      <c r="DF16" s="6" t="s">
        <v>9</v>
      </c>
      <c r="DG16" s="8">
        <f>B_countdownpres</f>
        <v>0</v>
      </c>
      <c r="DH16" s="8">
        <f>mean_countdownpres</f>
        <v>0</v>
      </c>
      <c r="DI16" s="8"/>
      <c r="DJ16" s="2">
        <f t="shared" si="16"/>
        <v>0</v>
      </c>
      <c r="DL16" s="6" t="s">
        <v>9</v>
      </c>
      <c r="DM16" s="8">
        <f>B_countdownpres</f>
        <v>0</v>
      </c>
      <c r="DN16" s="8">
        <f>mean_countdownpres</f>
        <v>0</v>
      </c>
      <c r="DO16" s="8"/>
      <c r="DP16" s="2">
        <f t="shared" si="17"/>
        <v>0</v>
      </c>
      <c r="DR16" s="6" t="s">
        <v>9</v>
      </c>
      <c r="DS16" s="8">
        <f>B_countdownpres</f>
        <v>0</v>
      </c>
      <c r="DT16" s="8">
        <f>mean_countdownpres</f>
        <v>0</v>
      </c>
      <c r="DU16" s="8"/>
      <c r="DV16" s="2">
        <f t="shared" si="18"/>
        <v>0</v>
      </c>
      <c r="DX16" s="6" t="s">
        <v>9</v>
      </c>
      <c r="DY16" s="8">
        <f>B_countdownpres</f>
        <v>0</v>
      </c>
      <c r="DZ16" s="8">
        <f>mean_countdownpres</f>
        <v>0</v>
      </c>
      <c r="EA16" s="8"/>
      <c r="EB16" s="2">
        <f t="shared" si="19"/>
        <v>0</v>
      </c>
      <c r="ED16" s="6" t="s">
        <v>9</v>
      </c>
      <c r="EE16" s="8">
        <f>B_countdownpres</f>
        <v>0</v>
      </c>
      <c r="EF16" s="8">
        <f>mean_countdownpres</f>
        <v>0</v>
      </c>
      <c r="EG16" s="8"/>
      <c r="EH16" s="2">
        <f t="shared" si="20"/>
        <v>0</v>
      </c>
      <c r="EJ16" s="6" t="s">
        <v>9</v>
      </c>
      <c r="EK16" s="8">
        <f>B_countdownpres</f>
        <v>0</v>
      </c>
      <c r="EL16" s="8">
        <f>mean_countdownpres</f>
        <v>0</v>
      </c>
      <c r="EM16" s="8"/>
      <c r="EN16" s="2">
        <f t="shared" si="21"/>
        <v>0</v>
      </c>
      <c r="EP16" s="6" t="s">
        <v>9</v>
      </c>
      <c r="EQ16" s="8">
        <f>B_countdownpres</f>
        <v>0</v>
      </c>
      <c r="ER16" s="8">
        <f>mean_countdownpres</f>
        <v>0</v>
      </c>
      <c r="ES16" s="8"/>
      <c r="ET16" s="2">
        <f t="shared" si="22"/>
        <v>0</v>
      </c>
      <c r="EV16" s="6" t="s">
        <v>9</v>
      </c>
      <c r="EW16" s="8">
        <f>B_countdownpres</f>
        <v>0</v>
      </c>
      <c r="EX16" s="8">
        <f>mean_countdownpres</f>
        <v>0</v>
      </c>
      <c r="EY16" s="8"/>
      <c r="EZ16" s="2">
        <f t="shared" si="23"/>
        <v>0</v>
      </c>
      <c r="FB16" s="6" t="s">
        <v>9</v>
      </c>
      <c r="FC16" s="8">
        <f>B_countdownpres</f>
        <v>0</v>
      </c>
      <c r="FD16" s="8">
        <f>mean_countdownpres</f>
        <v>0</v>
      </c>
      <c r="FE16" s="8"/>
      <c r="FF16" s="2">
        <f t="shared" si="24"/>
        <v>0</v>
      </c>
      <c r="FH16" s="6" t="s">
        <v>9</v>
      </c>
      <c r="FI16" s="8">
        <f>B_countdownpres</f>
        <v>0</v>
      </c>
      <c r="FJ16" s="8">
        <f>mean_countdownpres</f>
        <v>0</v>
      </c>
      <c r="FK16" s="8"/>
      <c r="FL16" s="2">
        <f t="shared" si="25"/>
        <v>0</v>
      </c>
      <c r="FN16" s="6" t="s">
        <v>9</v>
      </c>
      <c r="FO16" s="8">
        <f>B_countdownpres</f>
        <v>0</v>
      </c>
      <c r="FP16" s="8">
        <f>mean_countdownpres</f>
        <v>0</v>
      </c>
      <c r="FQ16" s="8"/>
      <c r="FR16" s="2">
        <f t="shared" si="26"/>
        <v>0</v>
      </c>
      <c r="FT16" s="6" t="s">
        <v>9</v>
      </c>
      <c r="FU16" s="8">
        <f>B_countdownpres</f>
        <v>0</v>
      </c>
      <c r="FV16" s="8">
        <f>mean_countdownpres</f>
        <v>0</v>
      </c>
      <c r="FW16" s="8"/>
      <c r="FX16" s="2">
        <f t="shared" si="27"/>
        <v>0</v>
      </c>
      <c r="FZ16" s="6" t="s">
        <v>9</v>
      </c>
      <c r="GA16" s="8">
        <f>B_countdownpres</f>
        <v>0</v>
      </c>
      <c r="GB16" s="8">
        <f>mean_countdownpres</f>
        <v>0</v>
      </c>
      <c r="GC16" s="8"/>
      <c r="GD16" s="2">
        <f t="shared" si="28"/>
        <v>0</v>
      </c>
    </row>
    <row r="17" spans="1:186">
      <c r="A17" s="3">
        <f t="shared" si="29"/>
        <v>0.3768509599999999</v>
      </c>
      <c r="B17" s="12">
        <f>BT19</f>
        <v>-3.5389508881597203</v>
      </c>
      <c r="C17" s="13">
        <f>BT21</f>
        <v>2.8224048196660769E-2</v>
      </c>
      <c r="D17" s="12">
        <f>BT24</f>
        <v>6.6326513262152806</v>
      </c>
      <c r="F17" s="10"/>
      <c r="G17" s="8"/>
      <c r="H17" s="8"/>
      <c r="I17" s="8"/>
      <c r="J17" s="8"/>
      <c r="K17" s="8"/>
      <c r="L17" s="8"/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  <c r="CT17" s="7"/>
      <c r="CU17" s="5"/>
      <c r="CZ17" s="7"/>
      <c r="DA17" s="5"/>
      <c r="DF17" s="7"/>
      <c r="DG17" s="5"/>
      <c r="DL17" s="7"/>
      <c r="DM17" s="5"/>
      <c r="DR17" s="7"/>
      <c r="DS17" s="5"/>
      <c r="DX17" s="7"/>
      <c r="DY17" s="5"/>
      <c r="ED17" s="7"/>
      <c r="EE17" s="5"/>
      <c r="EJ17" s="7"/>
      <c r="EK17" s="5"/>
      <c r="EP17" s="7"/>
      <c r="EQ17" s="5"/>
      <c r="EV17" s="7"/>
      <c r="EW17" s="5"/>
      <c r="FB17" s="7"/>
      <c r="FC17" s="5"/>
      <c r="FH17" s="7"/>
      <c r="FI17" s="5"/>
      <c r="FN17" s="7"/>
      <c r="FO17" s="5"/>
      <c r="FT17" s="7"/>
      <c r="FU17" s="5"/>
      <c r="FZ17" s="7"/>
      <c r="GA17" s="5"/>
    </row>
    <row r="18" spans="1:186">
      <c r="A18" s="3">
        <f t="shared" si="29"/>
        <v>0.41987586999999987</v>
      </c>
      <c r="B18" s="12">
        <f>BZ19</f>
        <v>-3.6361926058983802</v>
      </c>
      <c r="C18" s="13">
        <f>BZ21</f>
        <v>2.5675864605979083E-2</v>
      </c>
      <c r="D18" s="12">
        <f>BZ24</f>
        <v>6.0338281824050846</v>
      </c>
      <c r="F18" s="10"/>
      <c r="G18" s="8"/>
      <c r="H18" s="8"/>
      <c r="I18" s="8"/>
      <c r="J18" s="8"/>
      <c r="K18" s="8"/>
      <c r="L18" s="8"/>
    </row>
    <row r="19" spans="1:186">
      <c r="A19" s="3">
        <f t="shared" si="29"/>
        <v>0.46290077999999985</v>
      </c>
      <c r="B19" s="12">
        <f>CF19</f>
        <v>-3.7334343236370398</v>
      </c>
      <c r="C19" s="13">
        <f>CF21</f>
        <v>2.3352213091632944E-2</v>
      </c>
      <c r="D19" s="12">
        <f>CF24</f>
        <v>5.4877700765337423</v>
      </c>
      <c r="F19" s="10"/>
      <c r="G19" s="8"/>
      <c r="H19" s="8"/>
      <c r="I19" s="8"/>
      <c r="J19" s="8"/>
      <c r="K19" s="8"/>
      <c r="L19" s="8"/>
      <c r="P19" s="2" t="s">
        <v>12</v>
      </c>
      <c r="R19" s="2">
        <f>(SUM(R9:R17))</f>
        <v>-3.2086466723955609</v>
      </c>
      <c r="V19" s="2" t="s">
        <v>12</v>
      </c>
      <c r="X19" s="2">
        <f>(SUM(X9:X17))</f>
        <v>-3.3681729198409607</v>
      </c>
      <c r="AB19" s="2" t="s">
        <v>12</v>
      </c>
      <c r="AD19" s="2">
        <f>(SUM(AD9:AD17))</f>
        <v>-3.0491204249501602</v>
      </c>
      <c r="AH19" s="2" t="s">
        <v>12</v>
      </c>
      <c r="AJ19" s="2">
        <f>(SUM(AJ9:AJ17))</f>
        <v>-2.9555005817277604</v>
      </c>
      <c r="AN19" s="2" t="s">
        <v>12</v>
      </c>
      <c r="AP19" s="2">
        <f>(SUM(AP9:AP17))</f>
        <v>-3.0527422994664204</v>
      </c>
      <c r="AT19" s="2" t="s">
        <v>12</v>
      </c>
      <c r="AV19" s="2">
        <f>(SUM(AV9:AV17))</f>
        <v>-3.1499840172050804</v>
      </c>
      <c r="AZ19" s="2" t="s">
        <v>12</v>
      </c>
      <c r="BB19" s="2">
        <f>(SUM(BB9:BB17))</f>
        <v>-3.2472257349437403</v>
      </c>
      <c r="BF19" s="2" t="s">
        <v>12</v>
      </c>
      <c r="BH19" s="2">
        <f>(SUM(BH9:BH17))</f>
        <v>-3.3444674526824003</v>
      </c>
      <c r="BL19" s="2" t="s">
        <v>12</v>
      </c>
      <c r="BN19" s="2">
        <f>(SUM(BN9:BN17))</f>
        <v>-3.4417091704210603</v>
      </c>
      <c r="BR19" s="2" t="s">
        <v>12</v>
      </c>
      <c r="BT19" s="2">
        <f>(SUM(BT9:BT17))</f>
        <v>-3.5389508881597203</v>
      </c>
      <c r="BX19" s="2" t="s">
        <v>12</v>
      </c>
      <c r="BZ19" s="2">
        <f>(SUM(BZ9:BZ17))</f>
        <v>-3.6361926058983802</v>
      </c>
      <c r="CD19" s="2" t="s">
        <v>12</v>
      </c>
      <c r="CF19" s="2">
        <f>(SUM(CF9:CF17))</f>
        <v>-3.7334343236370398</v>
      </c>
      <c r="CJ19" s="2" t="s">
        <v>12</v>
      </c>
      <c r="CL19" s="2">
        <f>(SUM(CL9:CL17))</f>
        <v>-3.8306760413756997</v>
      </c>
      <c r="CP19" s="2" t="s">
        <v>12</v>
      </c>
      <c r="CR19" s="2">
        <f>(SUM(CR9:CR17))</f>
        <v>-3.9279177591143597</v>
      </c>
      <c r="CV19" s="2" t="s">
        <v>12</v>
      </c>
      <c r="CX19" s="2">
        <f>(SUM(CX9:CX17))</f>
        <v>-2.7927505280384297</v>
      </c>
      <c r="DB19" s="2" t="s">
        <v>12</v>
      </c>
      <c r="DD19" s="2">
        <f>(SUM(DD9:DD17))</f>
        <v>-2.9522767754838299</v>
      </c>
      <c r="DH19" s="2" t="s">
        <v>12</v>
      </c>
      <c r="DJ19" s="2">
        <f>(SUM(DJ9:DJ17))</f>
        <v>-2.6332242805930299</v>
      </c>
      <c r="DN19" s="2" t="s">
        <v>12</v>
      </c>
      <c r="DP19" s="2">
        <f>(SUM(DP9:DP17))</f>
        <v>-2.5495817876682896</v>
      </c>
      <c r="DT19" s="2" t="s">
        <v>12</v>
      </c>
      <c r="DV19" s="2">
        <f>(SUM(DV9:DV17))</f>
        <v>-2.7091080351136898</v>
      </c>
      <c r="DZ19" s="2" t="s">
        <v>12</v>
      </c>
      <c r="EB19" s="2">
        <f>(SUM(EB9:EB17))</f>
        <v>-2.3900555402228898</v>
      </c>
      <c r="EF19" s="2" t="s">
        <v>12</v>
      </c>
      <c r="EH19" s="2">
        <f>(SUM(EH9:EH17))</f>
        <v>-3.2478991794596901</v>
      </c>
      <c r="EL19" s="2" t="s">
        <v>12</v>
      </c>
      <c r="EN19" s="2">
        <f>(SUM(EN9:EN17))</f>
        <v>-3.4074254269050903</v>
      </c>
      <c r="ER19" s="2" t="s">
        <v>12</v>
      </c>
      <c r="ET19" s="2">
        <f>(SUM(ET9:ET17))</f>
        <v>-3.0883729320142903</v>
      </c>
      <c r="EX19" s="2" t="s">
        <v>12</v>
      </c>
      <c r="EZ19" s="2">
        <f>(SUM(EZ9:EZ17))</f>
        <v>-2.1464828696195504</v>
      </c>
      <c r="FD19" s="2" t="s">
        <v>12</v>
      </c>
      <c r="FF19" s="2">
        <f>(SUM(FF9:FF17))</f>
        <v>-2.306009117064951</v>
      </c>
      <c r="FJ19" s="2" t="s">
        <v>12</v>
      </c>
      <c r="FL19" s="2">
        <f>(SUM(FL9:FL17))</f>
        <v>-1.9869566221741504</v>
      </c>
      <c r="FP19" s="2" t="s">
        <v>12</v>
      </c>
      <c r="FR19" s="2">
        <f>(SUM(FR9:FR17))</f>
        <v>-2.0460434525132301</v>
      </c>
      <c r="FV19" s="2" t="s">
        <v>12</v>
      </c>
      <c r="FX19" s="2">
        <f>(SUM(FX9:FX17))</f>
        <v>-2.2055696999586303</v>
      </c>
      <c r="GB19" s="2" t="s">
        <v>12</v>
      </c>
      <c r="GD19" s="2">
        <f>(SUM(GD9:GD17))</f>
        <v>-1.8865172050678303</v>
      </c>
    </row>
    <row r="20" spans="1:186">
      <c r="A20" s="3">
        <f t="shared" si="29"/>
        <v>0.50592568999999987</v>
      </c>
      <c r="B20" s="12">
        <f>CL19</f>
        <v>-3.8306760413756997</v>
      </c>
      <c r="C20" s="13">
        <f>CL21</f>
        <v>2.1234267741950336E-2</v>
      </c>
      <c r="D20" s="12">
        <f>CL24</f>
        <v>4.9900529193583285</v>
      </c>
      <c r="F20" s="10"/>
      <c r="G20" s="8"/>
      <c r="H20" s="8"/>
      <c r="I20" s="8"/>
      <c r="J20" s="8"/>
      <c r="K20" s="8"/>
      <c r="L20" s="8"/>
    </row>
    <row r="21" spans="1:186">
      <c r="A21" s="3">
        <f>max_agenda_entropy</f>
        <v>0.54895059999999996</v>
      </c>
      <c r="B21" s="12">
        <f>CR19</f>
        <v>-3.9279177591143597</v>
      </c>
      <c r="C21" s="13">
        <f>CR21</f>
        <v>1.9304614071446315E-2</v>
      </c>
      <c r="D21" s="12">
        <f>CR24</f>
        <v>4.5365843067898837</v>
      </c>
      <c r="F21" s="10"/>
      <c r="G21" s="8"/>
      <c r="H21" s="8"/>
      <c r="I21" s="8"/>
      <c r="J21" s="8"/>
      <c r="K21" s="8"/>
      <c r="L21" s="8"/>
      <c r="P21" s="2" t="s">
        <v>13</v>
      </c>
      <c r="R21" s="2">
        <f>(1/(1+(EXP(-R19))))</f>
        <v>3.8841626658578529E-2</v>
      </c>
      <c r="V21" s="2" t="s">
        <v>13</v>
      </c>
      <c r="X21" s="2">
        <f>(1/(1+(EXP(-X19))))</f>
        <v>3.3305083114001939E-2</v>
      </c>
      <c r="AB21" s="2" t="s">
        <v>13</v>
      </c>
      <c r="AD21" s="2">
        <f>(1/(1+(EXP(-AD19))))</f>
        <v>4.5255462441840387E-2</v>
      </c>
      <c r="AH21" s="2" t="s">
        <v>13</v>
      </c>
      <c r="AJ21" s="2">
        <f>(1/(1+(EXP(-AJ19))))</f>
        <v>4.9477181653233171E-2</v>
      </c>
      <c r="AN21" s="2" t="s">
        <v>13</v>
      </c>
      <c r="AP21" s="2">
        <f>(1/(1+(EXP(-AP19))))</f>
        <v>4.5099228133740628E-2</v>
      </c>
      <c r="AT21" s="2" t="s">
        <v>13</v>
      </c>
      <c r="AV21" s="2">
        <f>(1/(1+(EXP(-AV19))))</f>
        <v>4.1091907971716968E-2</v>
      </c>
      <c r="AZ21" s="2" t="s">
        <v>13</v>
      </c>
      <c r="BB21" s="2">
        <f>(1/(1+(EXP(-BB19))))</f>
        <v>3.7426704708839638E-2</v>
      </c>
      <c r="BF21" s="2" t="s">
        <v>13</v>
      </c>
      <c r="BH21" s="2">
        <f>(1/(1+(EXP(-BH19))))</f>
        <v>3.4076802449743503E-2</v>
      </c>
      <c r="BL21" s="2" t="s">
        <v>13</v>
      </c>
      <c r="BN21" s="2">
        <f>(1/(1+(EXP(-BN19))))</f>
        <v>3.1017073820546658E-2</v>
      </c>
      <c r="BR21" s="2" t="s">
        <v>13</v>
      </c>
      <c r="BT21" s="2">
        <f>(1/(1+(EXP(-BT19))))</f>
        <v>2.8224048196660769E-2</v>
      </c>
      <c r="BX21" s="2" t="s">
        <v>13</v>
      </c>
      <c r="BZ21" s="2">
        <f>(1/(1+(EXP(-BZ19))))</f>
        <v>2.5675864605979083E-2</v>
      </c>
      <c r="CD21" s="2" t="s">
        <v>13</v>
      </c>
      <c r="CF21" s="2">
        <f>(1/(1+(EXP(-CF19))))</f>
        <v>2.3352213091632944E-2</v>
      </c>
      <c r="CJ21" s="2" t="s">
        <v>13</v>
      </c>
      <c r="CL21" s="2">
        <f>(1/(1+(EXP(-CL19))))</f>
        <v>2.1234267741950336E-2</v>
      </c>
      <c r="CP21" s="2" t="s">
        <v>13</v>
      </c>
      <c r="CR21" s="2">
        <f>(1/(1+(EXP(-CR19))))</f>
        <v>1.9304614071446315E-2</v>
      </c>
      <c r="CV21" s="2" t="s">
        <v>13</v>
      </c>
      <c r="CX21" s="2">
        <f>(1/(1+(EXP(-CX19))))</f>
        <v>5.7717183201111903E-2</v>
      </c>
      <c r="DB21" s="2" t="s">
        <v>13</v>
      </c>
      <c r="DD21" s="2">
        <f>(1/(1+(EXP(-DD19))))</f>
        <v>4.9629015041133366E-2</v>
      </c>
      <c r="DH21" s="2" t="s">
        <v>13</v>
      </c>
      <c r="DJ21" s="2">
        <f>(1/(1+(EXP(-DJ19))))</f>
        <v>6.703053062988365E-2</v>
      </c>
      <c r="DN21" s="2" t="s">
        <v>13</v>
      </c>
      <c r="DP21" s="2">
        <f>(1/(1+(EXP(-DP19))))</f>
        <v>7.2454586262490878E-2</v>
      </c>
      <c r="DT21" s="2" t="s">
        <v>13</v>
      </c>
      <c r="DV21" s="2">
        <f>(1/(1+(EXP(-DV19))))</f>
        <v>6.2438046216525558E-2</v>
      </c>
      <c r="DZ21" s="2" t="s">
        <v>13</v>
      </c>
      <c r="EB21" s="2">
        <f>(1/(1+(EXP(-EB19))))</f>
        <v>8.3934161354573197E-2</v>
      </c>
      <c r="EF21" s="2" t="s">
        <v>13</v>
      </c>
      <c r="EH21" s="2">
        <f>(1/(1+(EXP(-EH19))))</f>
        <v>3.740245078918427E-2</v>
      </c>
      <c r="EL21" s="2" t="s">
        <v>13</v>
      </c>
      <c r="EN21" s="2">
        <f>(1/(1+(EXP(-EN19))))</f>
        <v>3.2064205986555065E-2</v>
      </c>
      <c r="ER21" s="2" t="s">
        <v>13</v>
      </c>
      <c r="ET21" s="2">
        <f>(1/(1+(EXP(-ET19))))</f>
        <v>4.3589416059020288E-2</v>
      </c>
      <c r="EX21" s="2" t="s">
        <v>13</v>
      </c>
      <c r="EZ21" s="2">
        <f>(1/(1+(EXP(-EZ19))))</f>
        <v>0.10466034332534166</v>
      </c>
      <c r="FD21" s="2" t="s">
        <v>13</v>
      </c>
      <c r="FF21" s="2">
        <f>(1/(1+(EXP(-FF19))))</f>
        <v>9.0626509811061989E-2</v>
      </c>
      <c r="FJ21" s="2" t="s">
        <v>13</v>
      </c>
      <c r="FL21" s="2">
        <f>(1/(1+(EXP(-FL19))))</f>
        <v>0.12057920936791791</v>
      </c>
      <c r="FP21" s="2" t="s">
        <v>13</v>
      </c>
      <c r="FR21" s="2">
        <f>(1/(1+(EXP(-FR19))))</f>
        <v>0.11445277928099291</v>
      </c>
      <c r="FV21" s="2" t="s">
        <v>13</v>
      </c>
      <c r="FX21" s="2">
        <f>(1/(1+(EXP(-FX19))))</f>
        <v>9.925144203139144E-2</v>
      </c>
      <c r="GB21" s="2" t="s">
        <v>13</v>
      </c>
      <c r="GD21" s="2">
        <f>(1/(1+(EXP(-GD19))))</f>
        <v>0.13164208573975847</v>
      </c>
    </row>
    <row r="22" spans="1:186">
      <c r="F22" s="10"/>
      <c r="G22" s="8"/>
      <c r="H22" s="8"/>
      <c r="I22" s="8"/>
      <c r="J22" s="8"/>
      <c r="K22" s="8"/>
      <c r="L22" s="8"/>
      <c r="P22" s="2" t="s">
        <v>36</v>
      </c>
      <c r="R22" s="2">
        <f>ABS($R$21-R21)</f>
        <v>0</v>
      </c>
      <c r="V22" s="2" t="s">
        <v>36</v>
      </c>
      <c r="X22" s="2">
        <f>ABS($R$21-X21)</f>
        <v>5.5365435445765901E-3</v>
      </c>
      <c r="AB22" s="2" t="s">
        <v>36</v>
      </c>
      <c r="AD22" s="2">
        <f>ABS($R$21-AD21)</f>
        <v>6.4138357832618578E-3</v>
      </c>
      <c r="AH22" s="2" t="s">
        <v>36</v>
      </c>
      <c r="AJ22" s="2">
        <f>ABS($R$21-AJ21)</f>
        <v>1.0635554994654642E-2</v>
      </c>
      <c r="AN22" s="2" t="s">
        <v>36</v>
      </c>
      <c r="AP22" s="2">
        <f>ABS($R$21-AP21)</f>
        <v>6.2576014751620987E-3</v>
      </c>
      <c r="AT22" s="2" t="s">
        <v>36</v>
      </c>
      <c r="AV22" s="2">
        <f>ABS($R$21-AV21)</f>
        <v>2.2502813131384386E-3</v>
      </c>
      <c r="AZ22" s="2" t="s">
        <v>36</v>
      </c>
      <c r="BB22" s="2">
        <f>ABS($R$21-BB21)</f>
        <v>1.4149219497388912E-3</v>
      </c>
      <c r="BF22" s="2" t="s">
        <v>36</v>
      </c>
      <c r="BH22" s="2">
        <f>ABS($R$21-BH21)</f>
        <v>4.7648242088350265E-3</v>
      </c>
      <c r="BL22" s="2" t="s">
        <v>36</v>
      </c>
      <c r="BN22" s="2">
        <f>ABS($R$21-BN21)</f>
        <v>7.8245528380318716E-3</v>
      </c>
      <c r="BR22" s="2" t="s">
        <v>36</v>
      </c>
      <c r="BT22" s="2">
        <f>ABS($R$21-BT21)</f>
        <v>1.061757846191776E-2</v>
      </c>
      <c r="BX22" s="2" t="s">
        <v>36</v>
      </c>
      <c r="BZ22" s="2">
        <f>ABS($R$21-BZ21)</f>
        <v>1.3165762052599447E-2</v>
      </c>
      <c r="CD22" s="2" t="s">
        <v>36</v>
      </c>
      <c r="CF22" s="2">
        <f>ABS($R$21-CF21)</f>
        <v>1.5489413566945585E-2</v>
      </c>
      <c r="CJ22" s="2" t="s">
        <v>36</v>
      </c>
      <c r="CL22" s="2">
        <f>ABS($R$21-CL21)</f>
        <v>1.7607358916628194E-2</v>
      </c>
      <c r="CP22" s="2" t="s">
        <v>36</v>
      </c>
      <c r="CR22" s="2">
        <f>ABS($R$21-CR21)</f>
        <v>1.9537012587132214E-2</v>
      </c>
      <c r="CV22" s="2" t="s">
        <v>36</v>
      </c>
      <c r="CX22" s="2">
        <f>ABS($CX$21-CX21)</f>
        <v>0</v>
      </c>
      <c r="DB22" s="2" t="s">
        <v>36</v>
      </c>
      <c r="DD22" s="2">
        <f>ABS($CX$21-DD21)</f>
        <v>8.0881681599785371E-3</v>
      </c>
      <c r="DH22" s="2" t="s">
        <v>36</v>
      </c>
      <c r="DJ22" s="2">
        <f>ABS($CX$21-DJ21)</f>
        <v>9.3133474287717469E-3</v>
      </c>
      <c r="DN22" s="2" t="s">
        <v>36</v>
      </c>
      <c r="DP22" s="2">
        <f>ABS($DP$21-DP21)</f>
        <v>0</v>
      </c>
      <c r="DT22" s="2" t="s">
        <v>36</v>
      </c>
      <c r="DV22" s="2">
        <f>ABS($DP$21-DV21)</f>
        <v>1.0016540045965319E-2</v>
      </c>
      <c r="DZ22" s="2" t="s">
        <v>36</v>
      </c>
      <c r="EB22" s="2">
        <f>ABS($DP$21-EB21)</f>
        <v>1.147957509208232E-2</v>
      </c>
      <c r="EF22" s="2" t="s">
        <v>36</v>
      </c>
      <c r="EH22" s="2">
        <f>ABS($EH$21-EH21)</f>
        <v>0</v>
      </c>
      <c r="EL22" s="2" t="s">
        <v>36</v>
      </c>
      <c r="EN22" s="2">
        <f>ABS($EH$21-EN21)</f>
        <v>5.3382448026292051E-3</v>
      </c>
      <c r="ER22" s="2" t="s">
        <v>36</v>
      </c>
      <c r="ET22" s="2">
        <f>ABS($EH$21-ET21)</f>
        <v>6.1869652698360172E-3</v>
      </c>
      <c r="EX22" s="2" t="s">
        <v>36</v>
      </c>
      <c r="EZ22" s="2">
        <f>ABS($EZ$21-EZ21)</f>
        <v>0</v>
      </c>
      <c r="FD22" s="2" t="s">
        <v>36</v>
      </c>
      <c r="FF22" s="2">
        <f>ABS($EZ$21-FF21)</f>
        <v>1.403383351427967E-2</v>
      </c>
      <c r="FJ22" s="2" t="s">
        <v>36</v>
      </c>
      <c r="FL22" s="2">
        <f>ABS($EZ$21-FL21)</f>
        <v>1.5918866042576252E-2</v>
      </c>
      <c r="FP22" s="2" t="s">
        <v>36</v>
      </c>
      <c r="FR22" s="2">
        <f>ABS($FR$21-FR21)</f>
        <v>0</v>
      </c>
      <c r="FV22" s="2" t="s">
        <v>36</v>
      </c>
      <c r="FX22" s="2">
        <f>ABS($FR$21-FX21)</f>
        <v>1.5201337249601474E-2</v>
      </c>
      <c r="GB22" s="2" t="s">
        <v>36</v>
      </c>
      <c r="GD22" s="2">
        <f>ABS($FR$21-GD21)</f>
        <v>1.7189306458765555E-2</v>
      </c>
    </row>
    <row r="23" spans="1:186">
      <c r="A23" s="3" t="s">
        <v>87</v>
      </c>
      <c r="P23" s="2" t="s">
        <v>37</v>
      </c>
      <c r="R23" s="9">
        <v>235</v>
      </c>
      <c r="V23" s="2" t="s">
        <v>37</v>
      </c>
      <c r="X23" s="9">
        <v>235</v>
      </c>
      <c r="AB23" s="2" t="s">
        <v>37</v>
      </c>
      <c r="AD23" s="9">
        <v>235</v>
      </c>
      <c r="AH23" s="2" t="s">
        <v>37</v>
      </c>
      <c r="AJ23" s="9">
        <v>235</v>
      </c>
      <c r="AN23" s="2" t="s">
        <v>37</v>
      </c>
      <c r="AP23" s="9">
        <v>235</v>
      </c>
      <c r="AT23" s="2" t="s">
        <v>37</v>
      </c>
      <c r="AV23" s="9">
        <v>235</v>
      </c>
      <c r="AZ23" s="2" t="s">
        <v>37</v>
      </c>
      <c r="BB23" s="9">
        <v>235</v>
      </c>
      <c r="BF23" s="2" t="s">
        <v>37</v>
      </c>
      <c r="BH23" s="9">
        <v>235</v>
      </c>
      <c r="BL23" s="2" t="s">
        <v>37</v>
      </c>
      <c r="BN23" s="9">
        <v>235</v>
      </c>
      <c r="BR23" s="2" t="s">
        <v>37</v>
      </c>
      <c r="BT23" s="9">
        <v>235</v>
      </c>
      <c r="BX23" s="2" t="s">
        <v>37</v>
      </c>
      <c r="BZ23" s="9">
        <v>235</v>
      </c>
      <c r="CD23" s="2" t="s">
        <v>37</v>
      </c>
      <c r="CF23" s="9">
        <v>235</v>
      </c>
      <c r="CJ23" s="2" t="s">
        <v>37</v>
      </c>
      <c r="CL23" s="9">
        <v>235</v>
      </c>
      <c r="CP23" s="2" t="s">
        <v>37</v>
      </c>
      <c r="CR23" s="9">
        <v>235</v>
      </c>
      <c r="CV23" s="2" t="s">
        <v>37</v>
      </c>
      <c r="CX23" s="9">
        <v>235</v>
      </c>
      <c r="DB23" s="2" t="s">
        <v>37</v>
      </c>
      <c r="DD23" s="9">
        <v>235</v>
      </c>
      <c r="DH23" s="2" t="s">
        <v>37</v>
      </c>
      <c r="DJ23" s="9">
        <v>235</v>
      </c>
      <c r="DN23" s="2" t="s">
        <v>37</v>
      </c>
      <c r="DP23" s="9">
        <v>235</v>
      </c>
      <c r="DT23" s="2" t="s">
        <v>37</v>
      </c>
      <c r="DV23" s="9">
        <v>235</v>
      </c>
      <c r="DZ23" s="2" t="s">
        <v>37</v>
      </c>
      <c r="EB23" s="9">
        <v>235</v>
      </c>
      <c r="EF23" s="2" t="s">
        <v>37</v>
      </c>
      <c r="EH23" s="9">
        <v>235</v>
      </c>
      <c r="EL23" s="2" t="s">
        <v>37</v>
      </c>
      <c r="EN23" s="9">
        <v>235</v>
      </c>
      <c r="ER23" s="2" t="s">
        <v>37</v>
      </c>
      <c r="ET23" s="9">
        <v>235</v>
      </c>
      <c r="EX23" s="2" t="s">
        <v>37</v>
      </c>
      <c r="EZ23" s="9">
        <v>235</v>
      </c>
      <c r="FD23" s="2" t="s">
        <v>37</v>
      </c>
      <c r="FF23" s="9">
        <v>235</v>
      </c>
      <c r="FJ23" s="2" t="s">
        <v>37</v>
      </c>
      <c r="FL23" s="9">
        <v>235</v>
      </c>
      <c r="FP23" s="2" t="s">
        <v>37</v>
      </c>
      <c r="FR23" s="9">
        <v>235</v>
      </c>
      <c r="FV23" s="2" t="s">
        <v>37</v>
      </c>
      <c r="FX23" s="9">
        <v>235</v>
      </c>
      <c r="GB23" s="2" t="s">
        <v>37</v>
      </c>
      <c r="GD23" s="9">
        <v>235</v>
      </c>
    </row>
    <row r="24" spans="1:186">
      <c r="A24" s="3">
        <f>A21-A20</f>
        <v>4.3024910000000083E-2</v>
      </c>
      <c r="P24" s="2" t="s">
        <v>35</v>
      </c>
      <c r="R24" s="9">
        <f>R21*R23</f>
        <v>9.1277822647659548</v>
      </c>
      <c r="V24" s="2" t="s">
        <v>35</v>
      </c>
      <c r="X24" s="9">
        <f>X21*X23</f>
        <v>7.8266945317904559</v>
      </c>
      <c r="AB24" s="2" t="s">
        <v>35</v>
      </c>
      <c r="AD24" s="9">
        <f>AD21*AD23</f>
        <v>10.63503367383249</v>
      </c>
      <c r="AH24" s="2" t="s">
        <v>35</v>
      </c>
      <c r="AJ24" s="9">
        <f>AJ21*AJ23</f>
        <v>11.627137688509794</v>
      </c>
      <c r="AN24" s="2" t="s">
        <v>35</v>
      </c>
      <c r="AP24" s="9">
        <f>AP21*AP23</f>
        <v>10.598318611429047</v>
      </c>
      <c r="AT24" s="2" t="s">
        <v>35</v>
      </c>
      <c r="AV24" s="9">
        <f>AV21*AV23</f>
        <v>9.6565983733534875</v>
      </c>
      <c r="AZ24" s="2" t="s">
        <v>35</v>
      </c>
      <c r="BB24" s="9">
        <f>BB21*BB23</f>
        <v>8.7952756065773148</v>
      </c>
      <c r="BF24" s="2" t="s">
        <v>35</v>
      </c>
      <c r="BH24" s="9">
        <f>BH21*BH23</f>
        <v>8.0080485756897239</v>
      </c>
      <c r="BL24" s="2" t="s">
        <v>35</v>
      </c>
      <c r="BN24" s="9">
        <f>BN21*BN23</f>
        <v>7.2890123478284643</v>
      </c>
      <c r="BR24" s="2" t="s">
        <v>35</v>
      </c>
      <c r="BT24" s="9">
        <f>BT21*BT23</f>
        <v>6.6326513262152806</v>
      </c>
      <c r="BX24" s="2" t="s">
        <v>35</v>
      </c>
      <c r="BZ24" s="9">
        <f>BZ21*BZ23</f>
        <v>6.0338281824050846</v>
      </c>
      <c r="CD24" s="2" t="s">
        <v>35</v>
      </c>
      <c r="CF24" s="9">
        <f>CF21*CF23</f>
        <v>5.4877700765337423</v>
      </c>
      <c r="CJ24" s="2" t="s">
        <v>35</v>
      </c>
      <c r="CL24" s="9">
        <f>CL21*CL23</f>
        <v>4.9900529193583285</v>
      </c>
      <c r="CP24" s="2" t="s">
        <v>35</v>
      </c>
      <c r="CR24" s="9">
        <f>CR21*CR23</f>
        <v>4.5365843067898837</v>
      </c>
      <c r="CV24" s="2" t="s">
        <v>35</v>
      </c>
      <c r="CX24" s="9">
        <f>CX21*CX23</f>
        <v>13.563538052261297</v>
      </c>
      <c r="DB24" s="2" t="s">
        <v>35</v>
      </c>
      <c r="DD24" s="9">
        <f>DD21*DD23</f>
        <v>11.662818534666341</v>
      </c>
      <c r="DH24" s="2" t="s">
        <v>35</v>
      </c>
      <c r="DJ24" s="9">
        <f>DJ21*DJ23</f>
        <v>15.752174698022658</v>
      </c>
      <c r="DN24" s="2" t="s">
        <v>35</v>
      </c>
      <c r="DP24" s="9">
        <f>DP21*DP23</f>
        <v>17.026827771685355</v>
      </c>
      <c r="DT24" s="2" t="s">
        <v>35</v>
      </c>
      <c r="DV24" s="9">
        <f>DV21*DV23</f>
        <v>14.672940860883505</v>
      </c>
      <c r="DZ24" s="2" t="s">
        <v>35</v>
      </c>
      <c r="EB24" s="9">
        <f>EB21*EB23</f>
        <v>19.7245279183247</v>
      </c>
      <c r="EF24" s="2" t="s">
        <v>35</v>
      </c>
      <c r="EH24" s="9">
        <f>EH21*EH23</f>
        <v>8.7895759354583038</v>
      </c>
      <c r="EL24" s="2" t="s">
        <v>35</v>
      </c>
      <c r="EN24" s="9">
        <f>EN21*EN23</f>
        <v>7.5350884068404405</v>
      </c>
      <c r="ER24" s="2" t="s">
        <v>35</v>
      </c>
      <c r="ET24" s="9">
        <f>ET21*ET23</f>
        <v>10.243512773869767</v>
      </c>
      <c r="EX24" s="2" t="s">
        <v>35</v>
      </c>
      <c r="EZ24" s="9">
        <f>EZ21*EZ23</f>
        <v>24.59518068145529</v>
      </c>
      <c r="FD24" s="2" t="s">
        <v>35</v>
      </c>
      <c r="FF24" s="9">
        <f>FF21*FF23</f>
        <v>21.297229805599567</v>
      </c>
      <c r="FJ24" s="2" t="s">
        <v>35</v>
      </c>
      <c r="FL24" s="9">
        <f>FL21*FL23</f>
        <v>28.33611420146071</v>
      </c>
      <c r="FP24" s="2" t="s">
        <v>35</v>
      </c>
      <c r="FR24" s="9">
        <f>FR21*FR23</f>
        <v>26.896403131033335</v>
      </c>
      <c r="FV24" s="2" t="s">
        <v>35</v>
      </c>
      <c r="FX24" s="9">
        <f>FX21*FX23</f>
        <v>23.324088877376987</v>
      </c>
      <c r="GB24" s="2" t="s">
        <v>35</v>
      </c>
      <c r="GD24" s="9">
        <f>GD21*GD23</f>
        <v>30.935890148843239</v>
      </c>
    </row>
    <row r="25" spans="1:186">
      <c r="P25" s="2" t="s">
        <v>10</v>
      </c>
      <c r="R25" s="2">
        <f>R22*R23</f>
        <v>0</v>
      </c>
      <c r="V25" s="2" t="s">
        <v>10</v>
      </c>
      <c r="X25" s="2">
        <f>X22*X23</f>
        <v>1.3010877329754986</v>
      </c>
      <c r="AB25" s="2" t="s">
        <v>10</v>
      </c>
      <c r="AD25" s="2">
        <f>AD22*AD23</f>
        <v>1.5072514090665365</v>
      </c>
      <c r="AH25" s="2" t="s">
        <v>10</v>
      </c>
      <c r="AJ25" s="2">
        <f>AJ22*AJ23</f>
        <v>2.4993554237438409</v>
      </c>
      <c r="AN25" s="2" t="s">
        <v>10</v>
      </c>
      <c r="AP25" s="2">
        <f>AP22*AP23</f>
        <v>1.4705363466630932</v>
      </c>
      <c r="AT25" s="2" t="s">
        <v>10</v>
      </c>
      <c r="AV25" s="2">
        <f>AV22*AV23</f>
        <v>0.52881610858753303</v>
      </c>
      <c r="AZ25" s="2" t="s">
        <v>10</v>
      </c>
      <c r="BB25" s="2">
        <f>BB22*BB23</f>
        <v>0.33250665818863945</v>
      </c>
      <c r="BF25" s="2" t="s">
        <v>10</v>
      </c>
      <c r="BH25" s="2">
        <f>BH22*BH23</f>
        <v>1.1197336890762313</v>
      </c>
      <c r="BL25" s="2" t="s">
        <v>10</v>
      </c>
      <c r="BN25" s="2">
        <f>BN22*BN23</f>
        <v>1.8387699169374898</v>
      </c>
      <c r="BR25" s="2" t="s">
        <v>10</v>
      </c>
      <c r="BT25" s="2">
        <f>BT22*BT23</f>
        <v>2.4951309385506737</v>
      </c>
      <c r="BX25" s="2" t="s">
        <v>10</v>
      </c>
      <c r="BZ25" s="2">
        <f>BZ22*BZ23</f>
        <v>3.0939540823608698</v>
      </c>
      <c r="CD25" s="2" t="s">
        <v>10</v>
      </c>
      <c r="CF25" s="2">
        <f>CF22*CF23</f>
        <v>3.6400121882322125</v>
      </c>
      <c r="CJ25" s="2" t="s">
        <v>10</v>
      </c>
      <c r="CL25" s="2">
        <f>CL22*CL23</f>
        <v>4.1377293454076254</v>
      </c>
      <c r="CP25" s="2" t="s">
        <v>10</v>
      </c>
      <c r="CR25" s="2">
        <f>CR22*CR23</f>
        <v>4.5911979579760702</v>
      </c>
      <c r="CV25" s="2" t="s">
        <v>10</v>
      </c>
      <c r="CX25" s="2">
        <f>CX22*CX23</f>
        <v>0</v>
      </c>
      <c r="DB25" s="2" t="s">
        <v>10</v>
      </c>
      <c r="DD25" s="22">
        <f>DD22*DD23</f>
        <v>1.9007195175949563</v>
      </c>
      <c r="DH25" s="2" t="s">
        <v>10</v>
      </c>
      <c r="DJ25" s="22">
        <f>DJ22*DJ23</f>
        <v>2.1886366457613606</v>
      </c>
      <c r="DN25" s="2" t="s">
        <v>10</v>
      </c>
      <c r="DP25" s="2">
        <f>DP22*DP23</f>
        <v>0</v>
      </c>
      <c r="DT25" s="2" t="s">
        <v>10</v>
      </c>
      <c r="DV25" s="25">
        <f>DV22*DV23</f>
        <v>2.3538869108018501</v>
      </c>
      <c r="DZ25" s="2" t="s">
        <v>10</v>
      </c>
      <c r="EB25" s="25">
        <f>EB22*EB23</f>
        <v>2.6977001466393453</v>
      </c>
      <c r="EF25" s="2" t="s">
        <v>10</v>
      </c>
      <c r="EH25" s="2">
        <f>EH22*EH23</f>
        <v>0</v>
      </c>
      <c r="EL25" s="2" t="s">
        <v>10</v>
      </c>
      <c r="EN25" s="27">
        <f>EN22*EN23</f>
        <v>1.2544875286178632</v>
      </c>
      <c r="ER25" s="2" t="s">
        <v>10</v>
      </c>
      <c r="ET25" s="27">
        <f>ET22*ET23</f>
        <v>1.4539368384114641</v>
      </c>
      <c r="EX25" s="2" t="s">
        <v>10</v>
      </c>
      <c r="EZ25" s="2">
        <f>EZ22*EZ23</f>
        <v>0</v>
      </c>
      <c r="FD25" s="2" t="s">
        <v>10</v>
      </c>
      <c r="FF25" s="29">
        <f>FF22*FF23</f>
        <v>3.2979508758557223</v>
      </c>
      <c r="FJ25" s="2" t="s">
        <v>10</v>
      </c>
      <c r="FL25" s="29">
        <f>FL22*FL23</f>
        <v>3.7409335200054192</v>
      </c>
      <c r="FP25" s="2" t="s">
        <v>10</v>
      </c>
      <c r="FR25" s="2">
        <f>FR22*FR23</f>
        <v>0</v>
      </c>
      <c r="FV25" s="2" t="s">
        <v>10</v>
      </c>
      <c r="FX25" s="31">
        <f>FX22*FX23</f>
        <v>3.5723142536563461</v>
      </c>
      <c r="GB25" s="2" t="s">
        <v>10</v>
      </c>
      <c r="GD25" s="31">
        <f>GD22*GD23</f>
        <v>4.0394870178099049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5"/>
  <sheetViews>
    <sheetView workbookViewId="0">
      <selection activeCell="A23" sqref="A23:A24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16384" width="9.6640625" style="3"/>
  </cols>
  <sheetData>
    <row r="1" spans="1:96">
      <c r="A1" s="1" t="s">
        <v>32</v>
      </c>
      <c r="B1" s="14" t="s">
        <v>33</v>
      </c>
    </row>
    <row r="4" spans="1:96">
      <c r="A4" s="3" t="s">
        <v>31</v>
      </c>
      <c r="F4" s="10"/>
      <c r="G4" s="10"/>
      <c r="H4" s="8"/>
      <c r="I4" s="8"/>
      <c r="J4" s="8"/>
      <c r="K4" s="8"/>
      <c r="L4" s="8"/>
      <c r="N4" s="1" t="s">
        <v>11</v>
      </c>
      <c r="T4" s="1" t="s">
        <v>45</v>
      </c>
      <c r="Z4" s="1" t="s">
        <v>45</v>
      </c>
      <c r="AF4" s="1" t="s">
        <v>45</v>
      </c>
      <c r="AL4" s="1" t="s">
        <v>45</v>
      </c>
      <c r="AR4" s="1" t="s">
        <v>45</v>
      </c>
      <c r="AX4" s="1" t="s">
        <v>45</v>
      </c>
      <c r="BD4" s="1" t="s">
        <v>45</v>
      </c>
      <c r="BJ4" s="1" t="s">
        <v>45</v>
      </c>
      <c r="BP4" s="1" t="s">
        <v>45</v>
      </c>
      <c r="BV4" s="1" t="s">
        <v>45</v>
      </c>
      <c r="CB4" s="1" t="s">
        <v>45</v>
      </c>
      <c r="CH4" s="1" t="s">
        <v>45</v>
      </c>
      <c r="CN4" s="1" t="s">
        <v>45</v>
      </c>
    </row>
    <row r="5" spans="1:96">
      <c r="A5" s="3" t="s">
        <v>45</v>
      </c>
      <c r="B5" s="12" t="s">
        <v>41</v>
      </c>
      <c r="C5" s="13" t="s">
        <v>39</v>
      </c>
      <c r="D5" s="12" t="s">
        <v>38</v>
      </c>
      <c r="F5" s="10"/>
      <c r="G5" s="10"/>
      <c r="H5" s="8"/>
      <c r="I5" s="8"/>
      <c r="J5" s="8"/>
      <c r="K5" s="8"/>
      <c r="L5" s="8"/>
      <c r="T5" s="1" t="s">
        <v>15</v>
      </c>
      <c r="Z5" s="1" t="s">
        <v>17</v>
      </c>
      <c r="AF5" s="1">
        <f>$A$11</f>
        <v>0</v>
      </c>
      <c r="AL5" s="1">
        <f>$A$12</f>
        <v>4.7252749999999996E-2</v>
      </c>
      <c r="AR5" s="1">
        <f>$A$13</f>
        <v>9.4505499999999992E-2</v>
      </c>
      <c r="AX5" s="1">
        <f>$A$14</f>
        <v>0.14175824999999997</v>
      </c>
      <c r="BD5" s="1">
        <f>$A$15</f>
        <v>0.18901099999999998</v>
      </c>
      <c r="BJ5" s="1">
        <f>$A$16</f>
        <v>0.23626374999999999</v>
      </c>
      <c r="BP5" s="1">
        <f>$A$17</f>
        <v>0.2835165</v>
      </c>
      <c r="BV5" s="1">
        <f>$A$18</f>
        <v>0.33076925000000001</v>
      </c>
      <c r="CB5" s="1">
        <f>$A$19</f>
        <v>0.37802200000000002</v>
      </c>
      <c r="CH5" s="1">
        <f>$A$20</f>
        <v>0.42527475000000003</v>
      </c>
      <c r="CN5" s="1">
        <f>$A$21</f>
        <v>0.47252749999999999</v>
      </c>
    </row>
    <row r="6" spans="1:96">
      <c r="A6" s="3" t="s">
        <v>44</v>
      </c>
      <c r="B6" s="12">
        <f>R19</f>
        <v>-3.2086466723955609</v>
      </c>
      <c r="C6" s="13">
        <f>R21</f>
        <v>3.8841626658578529E-2</v>
      </c>
      <c r="D6" s="12">
        <f>R24</f>
        <v>9.1277822647659548</v>
      </c>
      <c r="F6" s="10"/>
      <c r="G6" s="10"/>
      <c r="H6" s="8"/>
      <c r="I6" s="8"/>
      <c r="J6" s="8"/>
      <c r="K6" s="8"/>
      <c r="L6" s="8"/>
    </row>
    <row r="7" spans="1:96">
      <c r="E7" s="3" t="s">
        <v>10</v>
      </c>
      <c r="F7" s="10"/>
      <c r="G7" s="10"/>
      <c r="H7" s="8"/>
      <c r="I7" s="8"/>
      <c r="J7" s="8"/>
      <c r="K7" s="8"/>
      <c r="L7" s="8"/>
      <c r="N7" s="4" t="s">
        <v>0</v>
      </c>
      <c r="O7" s="2" t="s">
        <v>1</v>
      </c>
      <c r="P7" s="2" t="s">
        <v>2</v>
      </c>
      <c r="Q7" s="2" t="s">
        <v>40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40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40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40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40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40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40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40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40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40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40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40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40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40</v>
      </c>
      <c r="CR7" s="2" t="s">
        <v>14</v>
      </c>
    </row>
    <row r="8" spans="1:96">
      <c r="A8" s="3" t="s">
        <v>62</v>
      </c>
      <c r="B8" s="12">
        <f>X19</f>
        <v>-2.9324869533787608</v>
      </c>
      <c r="C8" s="13">
        <f>X21</f>
        <v>5.0570784343310936E-2</v>
      </c>
      <c r="D8" s="12">
        <f>X24</f>
        <v>11.88413432067807</v>
      </c>
      <c r="E8" s="43">
        <f>D8-D6</f>
        <v>2.7563520559121155</v>
      </c>
      <c r="F8" s="10"/>
      <c r="G8" s="10"/>
      <c r="H8" s="8"/>
      <c r="I8" s="8"/>
      <c r="J8" s="8"/>
      <c r="K8" s="8"/>
      <c r="L8" s="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</row>
    <row r="9" spans="1:96">
      <c r="A9" s="3" t="s">
        <v>63</v>
      </c>
      <c r="B9" s="12">
        <f>AD19</f>
        <v>-3.484806391412361</v>
      </c>
      <c r="C9" s="13">
        <f>AD21</f>
        <v>2.9747640291009913E-2</v>
      </c>
      <c r="D9" s="12">
        <f>AD24</f>
        <v>6.9906954683873295</v>
      </c>
      <c r="E9" s="12">
        <f>D9-D6</f>
        <v>-2.1370867963786253</v>
      </c>
      <c r="F9" s="10"/>
      <c r="G9" s="10"/>
      <c r="H9" s="8"/>
      <c r="I9" s="8"/>
      <c r="J9" s="8"/>
      <c r="K9" s="8"/>
      <c r="L9" s="8"/>
      <c r="N9" s="5" t="s">
        <v>3</v>
      </c>
      <c r="O9" s="8">
        <f>B_cons</f>
        <v>-1.4357470000000001</v>
      </c>
      <c r="P9" s="8">
        <f>1</f>
        <v>1</v>
      </c>
      <c r="Q9" s="8"/>
      <c r="R9" s="2">
        <f t="shared" ref="R9:R16" si="0">O9*(P9+Q9)</f>
        <v>-1.4357470000000001</v>
      </c>
      <c r="T9" s="5" t="s">
        <v>3</v>
      </c>
      <c r="U9" s="8">
        <f>B_cons</f>
        <v>-1.4357470000000001</v>
      </c>
      <c r="V9" s="8">
        <f>1</f>
        <v>1</v>
      </c>
      <c r="W9" s="8"/>
      <c r="X9" s="2">
        <f t="shared" ref="X9:X16" si="1">U9*(V9+W9)</f>
        <v>-1.4357470000000001</v>
      </c>
      <c r="Z9" s="5" t="s">
        <v>3</v>
      </c>
      <c r="AA9" s="8">
        <f>B_cons</f>
        <v>-1.4357470000000001</v>
      </c>
      <c r="AB9" s="8">
        <f>1</f>
        <v>1</v>
      </c>
      <c r="AC9" s="8"/>
      <c r="AD9" s="2">
        <f t="shared" ref="AD9:AD16" si="2">AA9*(AB9+AC9)</f>
        <v>-1.4357470000000001</v>
      </c>
      <c r="AF9" s="5" t="s">
        <v>3</v>
      </c>
      <c r="AG9" s="8">
        <f>B_cons</f>
        <v>-1.4357470000000001</v>
      </c>
      <c r="AH9" s="8">
        <f>1</f>
        <v>1</v>
      </c>
      <c r="AI9" s="8"/>
      <c r="AJ9" s="2">
        <f t="shared" ref="AJ9:AJ16" si="3">AG9*(AH9+AI9)</f>
        <v>-1.4357470000000001</v>
      </c>
      <c r="AL9" s="5" t="s">
        <v>3</v>
      </c>
      <c r="AM9" s="8">
        <f>B_cons</f>
        <v>-1.4357470000000001</v>
      </c>
      <c r="AN9" s="8">
        <f>1</f>
        <v>1</v>
      </c>
      <c r="AO9" s="8"/>
      <c r="AP9" s="2">
        <f t="shared" ref="AP9:AP16" si="4">AM9*(AN9+AO9)</f>
        <v>-1.4357470000000001</v>
      </c>
      <c r="AR9" s="5" t="s">
        <v>3</v>
      </c>
      <c r="AS9" s="8">
        <f>B_cons</f>
        <v>-1.4357470000000001</v>
      </c>
      <c r="AT9" s="8">
        <f>1</f>
        <v>1</v>
      </c>
      <c r="AU9" s="8"/>
      <c r="AV9" s="2">
        <f t="shared" ref="AV9:AV16" si="5">AS9*(AT9+AU9)</f>
        <v>-1.4357470000000001</v>
      </c>
      <c r="AX9" s="5" t="s">
        <v>3</v>
      </c>
      <c r="AY9" s="8">
        <f>B_cons</f>
        <v>-1.4357470000000001</v>
      </c>
      <c r="AZ9" s="8">
        <f>1</f>
        <v>1</v>
      </c>
      <c r="BA9" s="8"/>
      <c r="BB9" s="2">
        <f t="shared" ref="BB9:BB16" si="6">AY9*(AZ9+BA9)</f>
        <v>-1.4357470000000001</v>
      </c>
      <c r="BD9" s="5" t="s">
        <v>3</v>
      </c>
      <c r="BE9" s="8">
        <f>B_cons</f>
        <v>-1.4357470000000001</v>
      </c>
      <c r="BF9" s="8">
        <f>1</f>
        <v>1</v>
      </c>
      <c r="BG9" s="8"/>
      <c r="BH9" s="2">
        <f t="shared" ref="BH9:BH16" si="7">BE9*(BF9+BG9)</f>
        <v>-1.4357470000000001</v>
      </c>
      <c r="BJ9" s="5" t="s">
        <v>3</v>
      </c>
      <c r="BK9" s="8">
        <f>B_cons</f>
        <v>-1.4357470000000001</v>
      </c>
      <c r="BL9" s="8">
        <f>1</f>
        <v>1</v>
      </c>
      <c r="BM9" s="8"/>
      <c r="BN9" s="2">
        <f t="shared" ref="BN9:BN16" si="8">BK9*(BL9+BM9)</f>
        <v>-1.4357470000000001</v>
      </c>
      <c r="BP9" s="5" t="s">
        <v>3</v>
      </c>
      <c r="BQ9" s="8">
        <f>B_cons</f>
        <v>-1.4357470000000001</v>
      </c>
      <c r="BR9" s="8">
        <f>1</f>
        <v>1</v>
      </c>
      <c r="BS9" s="8"/>
      <c r="BT9" s="2">
        <f t="shared" ref="BT9:BT16" si="9">BQ9*(BR9+BS9)</f>
        <v>-1.4357470000000001</v>
      </c>
      <c r="BV9" s="5" t="s">
        <v>3</v>
      </c>
      <c r="BW9" s="8">
        <f>B_cons</f>
        <v>-1.4357470000000001</v>
      </c>
      <c r="BX9" s="8">
        <f>1</f>
        <v>1</v>
      </c>
      <c r="BY9" s="8"/>
      <c r="BZ9" s="2">
        <f t="shared" ref="BZ9:BZ16" si="10">BW9*(BX9+BY9)</f>
        <v>-1.4357470000000001</v>
      </c>
      <c r="CB9" s="5" t="s">
        <v>3</v>
      </c>
      <c r="CC9" s="8">
        <f>B_cons</f>
        <v>-1.4357470000000001</v>
      </c>
      <c r="CD9" s="8">
        <f>1</f>
        <v>1</v>
      </c>
      <c r="CE9" s="8"/>
      <c r="CF9" s="2">
        <f t="shared" ref="CF9:CF16" si="11">CC9*(CD9+CE9)</f>
        <v>-1.4357470000000001</v>
      </c>
      <c r="CH9" s="5" t="s">
        <v>3</v>
      </c>
      <c r="CI9" s="8">
        <f>B_cons</f>
        <v>-1.4357470000000001</v>
      </c>
      <c r="CJ9" s="8">
        <f>1</f>
        <v>1</v>
      </c>
      <c r="CK9" s="8"/>
      <c r="CL9" s="2">
        <f t="shared" ref="CL9:CL16" si="12">CI9*(CJ9+CK9)</f>
        <v>-1.4357470000000001</v>
      </c>
      <c r="CN9" s="5" t="s">
        <v>3</v>
      </c>
      <c r="CO9" s="8">
        <f>B_cons</f>
        <v>-1.4357470000000001</v>
      </c>
      <c r="CP9" s="8">
        <f>1</f>
        <v>1</v>
      </c>
      <c r="CQ9" s="8"/>
      <c r="CR9" s="2">
        <f t="shared" ref="CR9:CR16" si="13">CO9*(CP9+CQ9)</f>
        <v>-1.4357470000000001</v>
      </c>
    </row>
    <row r="10" spans="1:96">
      <c r="F10" s="10"/>
      <c r="G10" s="10"/>
      <c r="H10" s="8"/>
      <c r="I10" s="8"/>
      <c r="J10" s="8"/>
      <c r="K10" s="8"/>
      <c r="L10" s="8"/>
      <c r="N10" s="6" t="s">
        <v>4</v>
      </c>
      <c r="O10" s="8">
        <f>B_L1.logitstories</f>
        <v>0.66571250000000004</v>
      </c>
      <c r="P10" s="8">
        <f>mean_L1.logitstories</f>
        <v>-3.2028159999999999</v>
      </c>
      <c r="Q10" s="8"/>
      <c r="R10" s="2">
        <f t="shared" si="0"/>
        <v>-2.1321546464000001</v>
      </c>
      <c r="T10" s="6" t="s">
        <v>4</v>
      </c>
      <c r="U10" s="8">
        <f>B_L1.logitstories</f>
        <v>0.66571250000000004</v>
      </c>
      <c r="V10" s="8">
        <f>mean_L1.logitstories</f>
        <v>-3.2028159999999999</v>
      </c>
      <c r="W10" s="8"/>
      <c r="X10" s="2">
        <f t="shared" si="1"/>
        <v>-2.1321546464000001</v>
      </c>
      <c r="Z10" s="6" t="s">
        <v>4</v>
      </c>
      <c r="AA10" s="8">
        <f>B_L1.logitstories</f>
        <v>0.66571250000000004</v>
      </c>
      <c r="AB10" s="8">
        <f>mean_L1.logitstories</f>
        <v>-3.2028159999999999</v>
      </c>
      <c r="AC10" s="8"/>
      <c r="AD10" s="2">
        <f t="shared" si="2"/>
        <v>-2.1321546464000001</v>
      </c>
      <c r="AF10" s="6" t="s">
        <v>4</v>
      </c>
      <c r="AG10" s="8">
        <f>B_L1.logitstories</f>
        <v>0.66571250000000004</v>
      </c>
      <c r="AH10" s="8">
        <f>mean_L1.logitstories</f>
        <v>-3.2028159999999999</v>
      </c>
      <c r="AI10" s="8"/>
      <c r="AJ10" s="2">
        <f t="shared" si="3"/>
        <v>-2.1321546464000001</v>
      </c>
      <c r="AL10" s="6" t="s">
        <v>4</v>
      </c>
      <c r="AM10" s="8">
        <f>B_L1.logitstories</f>
        <v>0.66571250000000004</v>
      </c>
      <c r="AN10" s="8">
        <f>mean_L1.logitstories</f>
        <v>-3.2028159999999999</v>
      </c>
      <c r="AO10" s="8"/>
      <c r="AP10" s="2">
        <f t="shared" si="4"/>
        <v>-2.1321546464000001</v>
      </c>
      <c r="AR10" s="6" t="s">
        <v>4</v>
      </c>
      <c r="AS10" s="8">
        <f>B_L1.logitstories</f>
        <v>0.66571250000000004</v>
      </c>
      <c r="AT10" s="8">
        <f>mean_L1.logitstories</f>
        <v>-3.2028159999999999</v>
      </c>
      <c r="AU10" s="8"/>
      <c r="AV10" s="2">
        <f t="shared" si="5"/>
        <v>-2.1321546464000001</v>
      </c>
      <c r="AX10" s="6" t="s">
        <v>4</v>
      </c>
      <c r="AY10" s="8">
        <f>B_L1.logitstories</f>
        <v>0.66571250000000004</v>
      </c>
      <c r="AZ10" s="8">
        <f>mean_L1.logitstories</f>
        <v>-3.2028159999999999</v>
      </c>
      <c r="BA10" s="8"/>
      <c r="BB10" s="2">
        <f t="shared" si="6"/>
        <v>-2.1321546464000001</v>
      </c>
      <c r="BD10" s="6" t="s">
        <v>4</v>
      </c>
      <c r="BE10" s="8">
        <f>B_L1.logitstories</f>
        <v>0.66571250000000004</v>
      </c>
      <c r="BF10" s="8">
        <f>mean_L1.logitstories</f>
        <v>-3.2028159999999999</v>
      </c>
      <c r="BG10" s="8"/>
      <c r="BH10" s="2">
        <f t="shared" si="7"/>
        <v>-2.1321546464000001</v>
      </c>
      <c r="BJ10" s="6" t="s">
        <v>4</v>
      </c>
      <c r="BK10" s="8">
        <f>B_L1.logitstories</f>
        <v>0.66571250000000004</v>
      </c>
      <c r="BL10" s="8">
        <f>mean_L1.logitstories</f>
        <v>-3.2028159999999999</v>
      </c>
      <c r="BM10" s="8"/>
      <c r="BN10" s="2">
        <f t="shared" si="8"/>
        <v>-2.1321546464000001</v>
      </c>
      <c r="BP10" s="6" t="s">
        <v>4</v>
      </c>
      <c r="BQ10" s="8">
        <f>B_L1.logitstories</f>
        <v>0.66571250000000004</v>
      </c>
      <c r="BR10" s="8">
        <f>mean_L1.logitstories</f>
        <v>-3.2028159999999999</v>
      </c>
      <c r="BS10" s="8"/>
      <c r="BT10" s="2">
        <f t="shared" si="9"/>
        <v>-2.1321546464000001</v>
      </c>
      <c r="BV10" s="6" t="s">
        <v>4</v>
      </c>
      <c r="BW10" s="8">
        <f>B_L1.logitstories</f>
        <v>0.66571250000000004</v>
      </c>
      <c r="BX10" s="8">
        <f>mean_L1.logitstories</f>
        <v>-3.2028159999999999</v>
      </c>
      <c r="BY10" s="8"/>
      <c r="BZ10" s="2">
        <f t="shared" si="10"/>
        <v>-2.1321546464000001</v>
      </c>
      <c r="CB10" s="6" t="s">
        <v>4</v>
      </c>
      <c r="CC10" s="8">
        <f>B_L1.logitstories</f>
        <v>0.66571250000000004</v>
      </c>
      <c r="CD10" s="8">
        <f>mean_L1.logitstories</f>
        <v>-3.2028159999999999</v>
      </c>
      <c r="CE10" s="8"/>
      <c r="CF10" s="2">
        <f t="shared" si="11"/>
        <v>-2.1321546464000001</v>
      </c>
      <c r="CH10" s="6" t="s">
        <v>4</v>
      </c>
      <c r="CI10" s="8">
        <f>B_L1.logitstories</f>
        <v>0.66571250000000004</v>
      </c>
      <c r="CJ10" s="8">
        <f>mean_L1.logitstories</f>
        <v>-3.2028159999999999</v>
      </c>
      <c r="CK10" s="8"/>
      <c r="CL10" s="2">
        <f t="shared" si="12"/>
        <v>-2.1321546464000001</v>
      </c>
      <c r="CN10" s="6" t="s">
        <v>4</v>
      </c>
      <c r="CO10" s="8">
        <f>B_L1.logitstories</f>
        <v>0.66571250000000004</v>
      </c>
      <c r="CP10" s="8">
        <f>mean_L1.logitstories</f>
        <v>-3.2028159999999999</v>
      </c>
      <c r="CQ10" s="8"/>
      <c r="CR10" s="2">
        <f t="shared" si="13"/>
        <v>-2.1321546464000001</v>
      </c>
    </row>
    <row r="11" spans="1:96" s="15" customFormat="1">
      <c r="A11" s="3">
        <f>min_mippct</f>
        <v>0</v>
      </c>
      <c r="B11" s="16">
        <f>AJ19</f>
        <v>-3.3889561265851609</v>
      </c>
      <c r="C11" s="17">
        <f>AJ21</f>
        <v>3.2642401491034076E-2</v>
      </c>
      <c r="D11" s="16">
        <f>AJ24</f>
        <v>7.6709643503930076</v>
      </c>
      <c r="F11" s="18"/>
      <c r="G11" s="18"/>
      <c r="H11" s="19"/>
      <c r="I11" s="19"/>
      <c r="J11" s="19"/>
      <c r="K11" s="19"/>
      <c r="L11" s="19"/>
      <c r="N11" s="20" t="s">
        <v>59</v>
      </c>
      <c r="O11" s="19">
        <f>B_agenda_entropy</f>
        <v>-2.2601260000000001</v>
      </c>
      <c r="P11" s="19">
        <f>mean_agenda_entropy</f>
        <v>0.23070679999999999</v>
      </c>
      <c r="Q11" s="19"/>
      <c r="R11" s="21">
        <f t="shared" si="0"/>
        <v>-0.52142643705680003</v>
      </c>
      <c r="T11" s="20" t="s">
        <v>59</v>
      </c>
      <c r="U11" s="19">
        <f>B_agenda_entropy</f>
        <v>-2.2601260000000001</v>
      </c>
      <c r="V11" s="19">
        <f>mean_agenda_entropy</f>
        <v>0.23070679999999999</v>
      </c>
      <c r="W11" s="19"/>
      <c r="X11" s="21">
        <f t="shared" si="1"/>
        <v>-0.52142643705680003</v>
      </c>
      <c r="Z11" s="20" t="s">
        <v>59</v>
      </c>
      <c r="AA11" s="19">
        <f>B_agenda_entropy</f>
        <v>-2.2601260000000001</v>
      </c>
      <c r="AB11" s="19">
        <f>mean_agenda_entropy</f>
        <v>0.23070679999999999</v>
      </c>
      <c r="AC11" s="19"/>
      <c r="AD11" s="21">
        <f t="shared" si="2"/>
        <v>-0.52142643705680003</v>
      </c>
      <c r="AF11" s="20" t="s">
        <v>59</v>
      </c>
      <c r="AG11" s="19">
        <f>B_agenda_entropy</f>
        <v>-2.2601260000000001</v>
      </c>
      <c r="AH11" s="19">
        <f>mean_agenda_entropy</f>
        <v>0.23070679999999999</v>
      </c>
      <c r="AI11" s="19"/>
      <c r="AJ11" s="21">
        <f t="shared" si="3"/>
        <v>-0.52142643705680003</v>
      </c>
      <c r="AL11" s="20" t="s">
        <v>59</v>
      </c>
      <c r="AM11" s="19">
        <f>B_agenda_entropy</f>
        <v>-2.2601260000000001</v>
      </c>
      <c r="AN11" s="19">
        <f>mean_agenda_entropy</f>
        <v>0.23070679999999999</v>
      </c>
      <c r="AO11" s="19"/>
      <c r="AP11" s="21">
        <f t="shared" si="4"/>
        <v>-0.52142643705680003</v>
      </c>
      <c r="AR11" s="20" t="s">
        <v>59</v>
      </c>
      <c r="AS11" s="19">
        <f>B_agenda_entropy</f>
        <v>-2.2601260000000001</v>
      </c>
      <c r="AT11" s="19">
        <f>mean_agenda_entropy</f>
        <v>0.23070679999999999</v>
      </c>
      <c r="AU11" s="19"/>
      <c r="AV11" s="21">
        <f t="shared" si="5"/>
        <v>-0.52142643705680003</v>
      </c>
      <c r="AX11" s="20" t="s">
        <v>59</v>
      </c>
      <c r="AY11" s="19">
        <f>B_agenda_entropy</f>
        <v>-2.2601260000000001</v>
      </c>
      <c r="AZ11" s="19">
        <f>mean_agenda_entropy</f>
        <v>0.23070679999999999</v>
      </c>
      <c r="BA11" s="19"/>
      <c r="BB11" s="21">
        <f t="shared" si="6"/>
        <v>-0.52142643705680003</v>
      </c>
      <c r="BD11" s="20" t="s">
        <v>59</v>
      </c>
      <c r="BE11" s="19">
        <f>B_agenda_entropy</f>
        <v>-2.2601260000000001</v>
      </c>
      <c r="BF11" s="19">
        <f>mean_agenda_entropy</f>
        <v>0.23070679999999999</v>
      </c>
      <c r="BG11" s="19"/>
      <c r="BH11" s="21">
        <f t="shared" si="7"/>
        <v>-0.52142643705680003</v>
      </c>
      <c r="BJ11" s="20" t="s">
        <v>59</v>
      </c>
      <c r="BK11" s="19">
        <f>B_agenda_entropy</f>
        <v>-2.2601260000000001</v>
      </c>
      <c r="BL11" s="19">
        <f>mean_agenda_entropy</f>
        <v>0.23070679999999999</v>
      </c>
      <c r="BM11" s="19"/>
      <c r="BN11" s="21">
        <f t="shared" si="8"/>
        <v>-0.52142643705680003</v>
      </c>
      <c r="BP11" s="20" t="s">
        <v>59</v>
      </c>
      <c r="BQ11" s="19">
        <f>B_agenda_entropy</f>
        <v>-2.2601260000000001</v>
      </c>
      <c r="BR11" s="19">
        <f>mean_agenda_entropy</f>
        <v>0.23070679999999999</v>
      </c>
      <c r="BS11" s="19"/>
      <c r="BT11" s="21">
        <f t="shared" si="9"/>
        <v>-0.52142643705680003</v>
      </c>
      <c r="BV11" s="20" t="s">
        <v>59</v>
      </c>
      <c r="BW11" s="19">
        <f>B_agenda_entropy</f>
        <v>-2.2601260000000001</v>
      </c>
      <c r="BX11" s="19">
        <f>mean_agenda_entropy</f>
        <v>0.23070679999999999</v>
      </c>
      <c r="BY11" s="19"/>
      <c r="BZ11" s="21">
        <f t="shared" si="10"/>
        <v>-0.52142643705680003</v>
      </c>
      <c r="CB11" s="20" t="s">
        <v>59</v>
      </c>
      <c r="CC11" s="19">
        <f>B_agenda_entropy</f>
        <v>-2.2601260000000001</v>
      </c>
      <c r="CD11" s="19">
        <f>mean_agenda_entropy</f>
        <v>0.23070679999999999</v>
      </c>
      <c r="CE11" s="19"/>
      <c r="CF11" s="21">
        <f t="shared" si="11"/>
        <v>-0.52142643705680003</v>
      </c>
      <c r="CH11" s="20" t="s">
        <v>59</v>
      </c>
      <c r="CI11" s="19">
        <f>B_agenda_entropy</f>
        <v>-2.2601260000000001</v>
      </c>
      <c r="CJ11" s="19">
        <f>mean_agenda_entropy</f>
        <v>0.23070679999999999</v>
      </c>
      <c r="CK11" s="19"/>
      <c r="CL11" s="21">
        <f t="shared" si="12"/>
        <v>-0.52142643705680003</v>
      </c>
      <c r="CN11" s="20" t="s">
        <v>59</v>
      </c>
      <c r="CO11" s="19">
        <f>B_agenda_entropy</f>
        <v>-2.2601260000000001</v>
      </c>
      <c r="CP11" s="19">
        <f>mean_agenda_entropy</f>
        <v>0.23070679999999999</v>
      </c>
      <c r="CQ11" s="19"/>
      <c r="CR11" s="21">
        <f t="shared" si="13"/>
        <v>-0.52142643705680003</v>
      </c>
    </row>
    <row r="12" spans="1:96" s="15" customFormat="1">
      <c r="A12" s="3">
        <f>A11+((A$21-A$11)/10)</f>
        <v>4.7252749999999996E-2</v>
      </c>
      <c r="B12" s="16">
        <f>AP19</f>
        <v>-3.2460641886071611</v>
      </c>
      <c r="C12" s="17">
        <f>AP21</f>
        <v>3.7468573006141356E-2</v>
      </c>
      <c r="D12" s="16">
        <f>AP24</f>
        <v>8.8051146564432194</v>
      </c>
      <c r="F12" s="18"/>
      <c r="G12" s="18"/>
      <c r="H12" s="19"/>
      <c r="I12" s="19"/>
      <c r="J12" s="19"/>
      <c r="K12" s="19"/>
      <c r="L12" s="19"/>
      <c r="N12" s="20" t="s">
        <v>5</v>
      </c>
      <c r="O12" s="19">
        <f>B_entropy</f>
        <v>0.9448086</v>
      </c>
      <c r="P12" s="19">
        <f>mean_entropy</f>
        <v>0.4032578</v>
      </c>
      <c r="Q12" s="19"/>
      <c r="R12" s="21">
        <f t="shared" si="0"/>
        <v>0.38100143745707998</v>
      </c>
      <c r="T12" s="20" t="s">
        <v>5</v>
      </c>
      <c r="U12" s="19">
        <f>B_entropy</f>
        <v>0.9448086</v>
      </c>
      <c r="V12" s="19">
        <f>mean_entropy</f>
        <v>0.4032578</v>
      </c>
      <c r="W12" s="19"/>
      <c r="X12" s="21">
        <f t="shared" si="1"/>
        <v>0.38100143745707998</v>
      </c>
      <c r="Z12" s="20" t="s">
        <v>5</v>
      </c>
      <c r="AA12" s="19">
        <f>B_entropy</f>
        <v>0.9448086</v>
      </c>
      <c r="AB12" s="19">
        <f>mean_entropy</f>
        <v>0.4032578</v>
      </c>
      <c r="AC12" s="19"/>
      <c r="AD12" s="21">
        <f t="shared" si="2"/>
        <v>0.38100143745707998</v>
      </c>
      <c r="AF12" s="20" t="s">
        <v>5</v>
      </c>
      <c r="AG12" s="19">
        <f>B_entropy</f>
        <v>0.9448086</v>
      </c>
      <c r="AH12" s="19">
        <f>mean_entropy</f>
        <v>0.4032578</v>
      </c>
      <c r="AI12" s="19"/>
      <c r="AJ12" s="21">
        <f t="shared" si="3"/>
        <v>0.38100143745707998</v>
      </c>
      <c r="AL12" s="20" t="s">
        <v>5</v>
      </c>
      <c r="AM12" s="19">
        <f>B_entropy</f>
        <v>0.9448086</v>
      </c>
      <c r="AN12" s="19">
        <f>mean_entropy</f>
        <v>0.4032578</v>
      </c>
      <c r="AO12" s="19"/>
      <c r="AP12" s="21">
        <f t="shared" si="4"/>
        <v>0.38100143745707998</v>
      </c>
      <c r="AR12" s="20" t="s">
        <v>5</v>
      </c>
      <c r="AS12" s="19">
        <f>B_entropy</f>
        <v>0.9448086</v>
      </c>
      <c r="AT12" s="19">
        <f>mean_entropy</f>
        <v>0.4032578</v>
      </c>
      <c r="AU12" s="19"/>
      <c r="AV12" s="21">
        <f t="shared" si="5"/>
        <v>0.38100143745707998</v>
      </c>
      <c r="AX12" s="20" t="s">
        <v>5</v>
      </c>
      <c r="AY12" s="19">
        <f>B_entropy</f>
        <v>0.9448086</v>
      </c>
      <c r="AZ12" s="19">
        <f>mean_entropy</f>
        <v>0.4032578</v>
      </c>
      <c r="BA12" s="19"/>
      <c r="BB12" s="21">
        <f t="shared" si="6"/>
        <v>0.38100143745707998</v>
      </c>
      <c r="BD12" s="20" t="s">
        <v>5</v>
      </c>
      <c r="BE12" s="19">
        <f>B_entropy</f>
        <v>0.9448086</v>
      </c>
      <c r="BF12" s="19">
        <f>mean_entropy</f>
        <v>0.4032578</v>
      </c>
      <c r="BG12" s="19"/>
      <c r="BH12" s="21">
        <f t="shared" si="7"/>
        <v>0.38100143745707998</v>
      </c>
      <c r="BJ12" s="20" t="s">
        <v>5</v>
      </c>
      <c r="BK12" s="19">
        <f>B_entropy</f>
        <v>0.9448086</v>
      </c>
      <c r="BL12" s="19">
        <f>mean_entropy</f>
        <v>0.4032578</v>
      </c>
      <c r="BM12" s="19"/>
      <c r="BN12" s="21">
        <f t="shared" si="8"/>
        <v>0.38100143745707998</v>
      </c>
      <c r="BP12" s="20" t="s">
        <v>5</v>
      </c>
      <c r="BQ12" s="19">
        <f>B_entropy</f>
        <v>0.9448086</v>
      </c>
      <c r="BR12" s="19">
        <f>mean_entropy</f>
        <v>0.4032578</v>
      </c>
      <c r="BS12" s="19"/>
      <c r="BT12" s="21">
        <f t="shared" si="9"/>
        <v>0.38100143745707998</v>
      </c>
      <c r="BV12" s="20" t="s">
        <v>5</v>
      </c>
      <c r="BW12" s="19">
        <f>B_entropy</f>
        <v>0.9448086</v>
      </c>
      <c r="BX12" s="19">
        <f>mean_entropy</f>
        <v>0.4032578</v>
      </c>
      <c r="BY12" s="19"/>
      <c r="BZ12" s="21">
        <f t="shared" si="10"/>
        <v>0.38100143745707998</v>
      </c>
      <c r="CB12" s="20" t="s">
        <v>5</v>
      </c>
      <c r="CC12" s="19">
        <f>B_entropy</f>
        <v>0.9448086</v>
      </c>
      <c r="CD12" s="19">
        <f>mean_entropy</f>
        <v>0.4032578</v>
      </c>
      <c r="CE12" s="19"/>
      <c r="CF12" s="21">
        <f t="shared" si="11"/>
        <v>0.38100143745707998</v>
      </c>
      <c r="CH12" s="20" t="s">
        <v>5</v>
      </c>
      <c r="CI12" s="19">
        <f>B_entropy</f>
        <v>0.9448086</v>
      </c>
      <c r="CJ12" s="19">
        <f>mean_entropy</f>
        <v>0.4032578</v>
      </c>
      <c r="CK12" s="19"/>
      <c r="CL12" s="21">
        <f t="shared" si="12"/>
        <v>0.38100143745707998</v>
      </c>
      <c r="CN12" s="20" t="s">
        <v>5</v>
      </c>
      <c r="CO12" s="19">
        <f>B_entropy</f>
        <v>0.9448086</v>
      </c>
      <c r="CP12" s="19">
        <f>mean_entropy</f>
        <v>0.4032578</v>
      </c>
      <c r="CQ12" s="19"/>
      <c r="CR12" s="21">
        <f t="shared" si="13"/>
        <v>0.38100143745707998</v>
      </c>
    </row>
    <row r="13" spans="1:96">
      <c r="A13" s="3">
        <f t="shared" ref="A13:A20" si="14">A12+((A$21-A$11)/10)</f>
        <v>9.4505499999999992E-2</v>
      </c>
      <c r="B13" s="12">
        <f>AV19</f>
        <v>-3.1031722506291608</v>
      </c>
      <c r="C13" s="13">
        <f>AV21</f>
        <v>4.297659220229666E-2</v>
      </c>
      <c r="D13" s="12">
        <f>AV24</f>
        <v>10.099499167539715</v>
      </c>
      <c r="F13" s="10"/>
      <c r="G13" s="10"/>
      <c r="H13" s="8"/>
      <c r="I13" s="8"/>
      <c r="J13" s="8"/>
      <c r="K13" s="8"/>
      <c r="L13" s="8"/>
      <c r="N13" s="6" t="s">
        <v>6</v>
      </c>
      <c r="O13" s="8">
        <f>B_mippct</f>
        <v>3.0239919999999998</v>
      </c>
      <c r="P13" s="8">
        <f>mean_mippct</f>
        <v>5.96263E-2</v>
      </c>
      <c r="Q13" s="8"/>
      <c r="R13" s="2">
        <f t="shared" si="0"/>
        <v>0.18030945418959998</v>
      </c>
      <c r="T13" s="6" t="s">
        <v>6</v>
      </c>
      <c r="U13" s="8">
        <f>B_mippct</f>
        <v>3.0239919999999998</v>
      </c>
      <c r="V13" s="8">
        <f>mean_mippct</f>
        <v>5.96263E-2</v>
      </c>
      <c r="W13" s="8">
        <f>sd_mippct</f>
        <v>9.1322899999999999E-2</v>
      </c>
      <c r="X13" s="2">
        <f t="shared" si="1"/>
        <v>0.45646917320639996</v>
      </c>
      <c r="Z13" s="6" t="s">
        <v>6</v>
      </c>
      <c r="AA13" s="8">
        <f>B_mippct</f>
        <v>3.0239919999999998</v>
      </c>
      <c r="AB13" s="8">
        <f>mean_mippct</f>
        <v>5.96263E-2</v>
      </c>
      <c r="AC13" s="8">
        <f>-sd_mippct</f>
        <v>-9.1322899999999999E-2</v>
      </c>
      <c r="AD13" s="2">
        <f t="shared" si="2"/>
        <v>-9.5850264827199994E-2</v>
      </c>
      <c r="AF13" s="6" t="s">
        <v>6</v>
      </c>
      <c r="AG13" s="8">
        <f>B_mippct</f>
        <v>3.0239919999999998</v>
      </c>
      <c r="AH13" s="11">
        <f>$A$11</f>
        <v>0</v>
      </c>
      <c r="AI13" s="8"/>
      <c r="AJ13" s="2">
        <f t="shared" si="3"/>
        <v>0</v>
      </c>
      <c r="AL13" s="6" t="s">
        <v>6</v>
      </c>
      <c r="AM13" s="8">
        <f>B_mippct</f>
        <v>3.0239919999999998</v>
      </c>
      <c r="AN13" s="11">
        <f>$A$12</f>
        <v>4.7252749999999996E-2</v>
      </c>
      <c r="AO13" s="8"/>
      <c r="AP13" s="2">
        <f t="shared" si="4"/>
        <v>0.14289193797799998</v>
      </c>
      <c r="AR13" s="6" t="s">
        <v>6</v>
      </c>
      <c r="AS13" s="8">
        <f>B_mippct</f>
        <v>3.0239919999999998</v>
      </c>
      <c r="AT13" s="11">
        <f>$A$13</f>
        <v>9.4505499999999992E-2</v>
      </c>
      <c r="AU13" s="8"/>
      <c r="AV13" s="2">
        <f t="shared" si="5"/>
        <v>0.28578387595599997</v>
      </c>
      <c r="AX13" s="6" t="s">
        <v>6</v>
      </c>
      <c r="AY13" s="8">
        <f>B_mippct</f>
        <v>3.0239919999999998</v>
      </c>
      <c r="AZ13" s="11">
        <f>$A$14</f>
        <v>0.14175824999999997</v>
      </c>
      <c r="BA13" s="8"/>
      <c r="BB13" s="2">
        <f t="shared" si="6"/>
        <v>0.42867581393399989</v>
      </c>
      <c r="BD13" s="6" t="s">
        <v>6</v>
      </c>
      <c r="BE13" s="8">
        <f>B_mippct</f>
        <v>3.0239919999999998</v>
      </c>
      <c r="BF13" s="11">
        <f>$A$15</f>
        <v>0.18901099999999998</v>
      </c>
      <c r="BG13" s="8"/>
      <c r="BH13" s="2">
        <f t="shared" si="7"/>
        <v>0.57156775191199993</v>
      </c>
      <c r="BJ13" s="6" t="s">
        <v>6</v>
      </c>
      <c r="BK13" s="8">
        <f>B_mippct</f>
        <v>3.0239919999999998</v>
      </c>
      <c r="BL13" s="11">
        <f>$A$16</f>
        <v>0.23626374999999999</v>
      </c>
      <c r="BM13" s="8"/>
      <c r="BN13" s="2">
        <f t="shared" si="8"/>
        <v>0.71445968988999997</v>
      </c>
      <c r="BP13" s="6" t="s">
        <v>6</v>
      </c>
      <c r="BQ13" s="8">
        <f>B_mippct</f>
        <v>3.0239919999999998</v>
      </c>
      <c r="BR13" s="11">
        <f>$A$17</f>
        <v>0.2835165</v>
      </c>
      <c r="BS13" s="8"/>
      <c r="BT13" s="2">
        <f t="shared" si="9"/>
        <v>0.85735162786800001</v>
      </c>
      <c r="BV13" s="6" t="s">
        <v>6</v>
      </c>
      <c r="BW13" s="8">
        <f>B_mippct</f>
        <v>3.0239919999999998</v>
      </c>
      <c r="BX13" s="11">
        <f>$A$18</f>
        <v>0.33076925000000001</v>
      </c>
      <c r="BY13" s="8"/>
      <c r="BZ13" s="2">
        <f t="shared" si="10"/>
        <v>1.000243565846</v>
      </c>
      <c r="CB13" s="6" t="s">
        <v>6</v>
      </c>
      <c r="CC13" s="8">
        <f>B_mippct</f>
        <v>3.0239919999999998</v>
      </c>
      <c r="CD13" s="11">
        <f>$A$19</f>
        <v>0.37802200000000002</v>
      </c>
      <c r="CE13" s="8"/>
      <c r="CF13" s="2">
        <f t="shared" si="11"/>
        <v>1.1431355038240001</v>
      </c>
      <c r="CH13" s="6" t="s">
        <v>6</v>
      </c>
      <c r="CI13" s="8">
        <f>B_mippct</f>
        <v>3.0239919999999998</v>
      </c>
      <c r="CJ13" s="11">
        <f>$A$20</f>
        <v>0.42527475000000003</v>
      </c>
      <c r="CK13" s="8"/>
      <c r="CL13" s="2">
        <f t="shared" si="12"/>
        <v>1.2860274418020001</v>
      </c>
      <c r="CN13" s="6" t="s">
        <v>6</v>
      </c>
      <c r="CO13" s="8">
        <f>B_mippct</f>
        <v>3.0239919999999998</v>
      </c>
      <c r="CP13" s="11">
        <f>$A$21</f>
        <v>0.47252749999999999</v>
      </c>
      <c r="CQ13" s="8"/>
      <c r="CR13" s="2">
        <f t="shared" si="13"/>
        <v>1.4289193797799999</v>
      </c>
    </row>
    <row r="14" spans="1:96">
      <c r="A14" s="3">
        <f t="shared" si="14"/>
        <v>0.14175824999999997</v>
      </c>
      <c r="B14" s="12">
        <f>BB19</f>
        <v>-2.960280312651161</v>
      </c>
      <c r="C14" s="13">
        <f>BB21</f>
        <v>4.9252878215861974E-2</v>
      </c>
      <c r="D14" s="12">
        <f>BB24</f>
        <v>11.574426380727564</v>
      </c>
      <c r="F14" s="10"/>
      <c r="G14" s="8"/>
      <c r="H14" s="8"/>
      <c r="I14" s="8"/>
      <c r="J14" s="10"/>
      <c r="K14" s="10"/>
      <c r="L14" s="10"/>
      <c r="N14" s="6" t="s">
        <v>8</v>
      </c>
      <c r="O14" s="8">
        <f>B_execorderspct</f>
        <v>0.68839289999999997</v>
      </c>
      <c r="P14" s="8">
        <f>mean_execorderspct</f>
        <v>6.5810400000000005E-2</v>
      </c>
      <c r="Q14" s="8"/>
      <c r="R14" s="2">
        <f t="shared" si="0"/>
        <v>4.5303412106159999E-2</v>
      </c>
      <c r="T14" s="6" t="s">
        <v>8</v>
      </c>
      <c r="U14" s="8">
        <f>B_execorderspct</f>
        <v>0.68839289999999997</v>
      </c>
      <c r="V14" s="8">
        <f>mean_execorderspct</f>
        <v>6.5810400000000005E-2</v>
      </c>
      <c r="W14" s="8"/>
      <c r="X14" s="2">
        <f t="shared" si="1"/>
        <v>4.5303412106159999E-2</v>
      </c>
      <c r="Z14" s="6" t="s">
        <v>8</v>
      </c>
      <c r="AA14" s="8">
        <f>B_execorderspct</f>
        <v>0.68839289999999997</v>
      </c>
      <c r="AB14" s="8">
        <f>mean_execorderspct</f>
        <v>6.5810400000000005E-2</v>
      </c>
      <c r="AC14" s="8"/>
      <c r="AD14" s="2">
        <f t="shared" si="2"/>
        <v>4.5303412106159999E-2</v>
      </c>
      <c r="AF14" s="6" t="s">
        <v>8</v>
      </c>
      <c r="AG14" s="8">
        <f>B_execorderspct</f>
        <v>0.68839289999999997</v>
      </c>
      <c r="AH14" s="8">
        <f>mean_execorderspct</f>
        <v>6.5810400000000005E-2</v>
      </c>
      <c r="AI14" s="8"/>
      <c r="AJ14" s="2">
        <f t="shared" si="3"/>
        <v>4.5303412106159999E-2</v>
      </c>
      <c r="AL14" s="6" t="s">
        <v>8</v>
      </c>
      <c r="AM14" s="8">
        <f>B_execorderspct</f>
        <v>0.68839289999999997</v>
      </c>
      <c r="AN14" s="8">
        <f>mean_execorderspct</f>
        <v>6.5810400000000005E-2</v>
      </c>
      <c r="AO14" s="8"/>
      <c r="AP14" s="2">
        <f t="shared" si="4"/>
        <v>4.5303412106159999E-2</v>
      </c>
      <c r="AR14" s="6" t="s">
        <v>8</v>
      </c>
      <c r="AS14" s="8">
        <f>B_execorderspct</f>
        <v>0.68839289999999997</v>
      </c>
      <c r="AT14" s="8">
        <f>mean_execorderspct</f>
        <v>6.5810400000000005E-2</v>
      </c>
      <c r="AU14" s="8"/>
      <c r="AV14" s="2">
        <f t="shared" si="5"/>
        <v>4.5303412106159999E-2</v>
      </c>
      <c r="AX14" s="6" t="s">
        <v>8</v>
      </c>
      <c r="AY14" s="8">
        <f>B_execorderspct</f>
        <v>0.68839289999999997</v>
      </c>
      <c r="AZ14" s="8">
        <f>mean_execorderspct</f>
        <v>6.5810400000000005E-2</v>
      </c>
      <c r="BA14" s="8"/>
      <c r="BB14" s="2">
        <f t="shared" si="6"/>
        <v>4.5303412106159999E-2</v>
      </c>
      <c r="BD14" s="6" t="s">
        <v>8</v>
      </c>
      <c r="BE14" s="8">
        <f>B_execorderspct</f>
        <v>0.68839289999999997</v>
      </c>
      <c r="BF14" s="8">
        <f>mean_execorderspct</f>
        <v>6.5810400000000005E-2</v>
      </c>
      <c r="BG14" s="8"/>
      <c r="BH14" s="2">
        <f t="shared" si="7"/>
        <v>4.5303412106159999E-2</v>
      </c>
      <c r="BJ14" s="6" t="s">
        <v>8</v>
      </c>
      <c r="BK14" s="8">
        <f>B_execorderspct</f>
        <v>0.68839289999999997</v>
      </c>
      <c r="BL14" s="8">
        <f>mean_execorderspct</f>
        <v>6.5810400000000005E-2</v>
      </c>
      <c r="BM14" s="8"/>
      <c r="BN14" s="2">
        <f t="shared" si="8"/>
        <v>4.5303412106159999E-2</v>
      </c>
      <c r="BP14" s="6" t="s">
        <v>8</v>
      </c>
      <c r="BQ14" s="8">
        <f>B_execorderspct</f>
        <v>0.68839289999999997</v>
      </c>
      <c r="BR14" s="8">
        <f>mean_execorderspct</f>
        <v>6.5810400000000005E-2</v>
      </c>
      <c r="BS14" s="8"/>
      <c r="BT14" s="2">
        <f t="shared" si="9"/>
        <v>4.5303412106159999E-2</v>
      </c>
      <c r="BV14" s="6" t="s">
        <v>8</v>
      </c>
      <c r="BW14" s="8">
        <f>B_execorderspct</f>
        <v>0.68839289999999997</v>
      </c>
      <c r="BX14" s="8">
        <f>mean_execorderspct</f>
        <v>6.5810400000000005E-2</v>
      </c>
      <c r="BY14" s="8"/>
      <c r="BZ14" s="2">
        <f t="shared" si="10"/>
        <v>4.5303412106159999E-2</v>
      </c>
      <c r="CB14" s="6" t="s">
        <v>8</v>
      </c>
      <c r="CC14" s="8">
        <f>B_execorderspct</f>
        <v>0.68839289999999997</v>
      </c>
      <c r="CD14" s="8">
        <f>mean_execorderspct</f>
        <v>6.5810400000000005E-2</v>
      </c>
      <c r="CE14" s="8"/>
      <c r="CF14" s="2">
        <f t="shared" si="11"/>
        <v>4.5303412106159999E-2</v>
      </c>
      <c r="CH14" s="6" t="s">
        <v>8</v>
      </c>
      <c r="CI14" s="8">
        <f>B_execorderspct</f>
        <v>0.68839289999999997</v>
      </c>
      <c r="CJ14" s="8">
        <f>mean_execorderspct</f>
        <v>6.5810400000000005E-2</v>
      </c>
      <c r="CK14" s="8"/>
      <c r="CL14" s="2">
        <f t="shared" si="12"/>
        <v>4.5303412106159999E-2</v>
      </c>
      <c r="CN14" s="6" t="s">
        <v>8</v>
      </c>
      <c r="CO14" s="8">
        <f>B_execorderspct</f>
        <v>0.68839289999999997</v>
      </c>
      <c r="CP14" s="8">
        <f>mean_execorderspct</f>
        <v>6.5810400000000005E-2</v>
      </c>
      <c r="CQ14" s="8"/>
      <c r="CR14" s="2">
        <f t="shared" si="13"/>
        <v>4.5303412106159999E-2</v>
      </c>
    </row>
    <row r="15" spans="1:96">
      <c r="A15" s="3">
        <f t="shared" si="14"/>
        <v>0.18901099999999998</v>
      </c>
      <c r="B15" s="12">
        <f>BH19</f>
        <v>-2.8173883746731607</v>
      </c>
      <c r="C15" s="13">
        <f>BH21</f>
        <v>5.6391741737541218E-2</v>
      </c>
      <c r="D15" s="12">
        <f>BH24</f>
        <v>13.252059308322186</v>
      </c>
      <c r="F15" s="10"/>
      <c r="G15" s="8"/>
      <c r="H15" s="8"/>
      <c r="I15" s="8"/>
      <c r="J15" s="8"/>
      <c r="K15" s="8"/>
      <c r="L15" s="8"/>
      <c r="N15" s="6" t="s">
        <v>7</v>
      </c>
      <c r="O15" s="8">
        <f>B_lawspct</f>
        <v>4.0586359999999999</v>
      </c>
      <c r="P15" s="8">
        <f>mean_lawspct</f>
        <v>6.7526900000000001E-2</v>
      </c>
      <c r="Q15" s="8"/>
      <c r="R15" s="2">
        <f t="shared" si="0"/>
        <v>0.2740671073084</v>
      </c>
      <c r="T15" s="6" t="s">
        <v>7</v>
      </c>
      <c r="U15" s="8">
        <f>B_lawspct</f>
        <v>4.0586359999999999</v>
      </c>
      <c r="V15" s="8">
        <f>mean_lawspct</f>
        <v>6.7526900000000001E-2</v>
      </c>
      <c r="W15" s="8"/>
      <c r="X15" s="2">
        <f t="shared" si="1"/>
        <v>0.2740671073084</v>
      </c>
      <c r="Z15" s="6" t="s">
        <v>7</v>
      </c>
      <c r="AA15" s="8">
        <f>B_lawspct</f>
        <v>4.0586359999999999</v>
      </c>
      <c r="AB15" s="8">
        <f>mean_lawspct</f>
        <v>6.7526900000000001E-2</v>
      </c>
      <c r="AC15" s="8"/>
      <c r="AD15" s="2">
        <f t="shared" si="2"/>
        <v>0.2740671073084</v>
      </c>
      <c r="AF15" s="6" t="s">
        <v>7</v>
      </c>
      <c r="AG15" s="8">
        <f>B_lawspct</f>
        <v>4.0586359999999999</v>
      </c>
      <c r="AH15" s="8">
        <f>mean_lawspct</f>
        <v>6.7526900000000001E-2</v>
      </c>
      <c r="AI15" s="8"/>
      <c r="AJ15" s="2">
        <f t="shared" si="3"/>
        <v>0.2740671073084</v>
      </c>
      <c r="AL15" s="6" t="s">
        <v>7</v>
      </c>
      <c r="AM15" s="8">
        <f>B_lawspct</f>
        <v>4.0586359999999999</v>
      </c>
      <c r="AN15" s="8">
        <f>mean_lawspct</f>
        <v>6.7526900000000001E-2</v>
      </c>
      <c r="AO15" s="8"/>
      <c r="AP15" s="2">
        <f t="shared" si="4"/>
        <v>0.2740671073084</v>
      </c>
      <c r="AR15" s="6" t="s">
        <v>7</v>
      </c>
      <c r="AS15" s="8">
        <f>B_lawspct</f>
        <v>4.0586359999999999</v>
      </c>
      <c r="AT15" s="8">
        <f>mean_lawspct</f>
        <v>6.7526900000000001E-2</v>
      </c>
      <c r="AU15" s="8"/>
      <c r="AV15" s="2">
        <f t="shared" si="5"/>
        <v>0.2740671073084</v>
      </c>
      <c r="AX15" s="6" t="s">
        <v>7</v>
      </c>
      <c r="AY15" s="8">
        <f>B_lawspct</f>
        <v>4.0586359999999999</v>
      </c>
      <c r="AZ15" s="8">
        <f>mean_lawspct</f>
        <v>6.7526900000000001E-2</v>
      </c>
      <c r="BA15" s="8"/>
      <c r="BB15" s="2">
        <f t="shared" si="6"/>
        <v>0.2740671073084</v>
      </c>
      <c r="BD15" s="6" t="s">
        <v>7</v>
      </c>
      <c r="BE15" s="8">
        <f>B_lawspct</f>
        <v>4.0586359999999999</v>
      </c>
      <c r="BF15" s="8">
        <f>mean_lawspct</f>
        <v>6.7526900000000001E-2</v>
      </c>
      <c r="BG15" s="8"/>
      <c r="BH15" s="2">
        <f t="shared" si="7"/>
        <v>0.2740671073084</v>
      </c>
      <c r="BJ15" s="6" t="s">
        <v>7</v>
      </c>
      <c r="BK15" s="8">
        <f>B_lawspct</f>
        <v>4.0586359999999999</v>
      </c>
      <c r="BL15" s="8">
        <f>mean_lawspct</f>
        <v>6.7526900000000001E-2</v>
      </c>
      <c r="BM15" s="8"/>
      <c r="BN15" s="2">
        <f t="shared" si="8"/>
        <v>0.2740671073084</v>
      </c>
      <c r="BP15" s="6" t="s">
        <v>7</v>
      </c>
      <c r="BQ15" s="8">
        <f>B_lawspct</f>
        <v>4.0586359999999999</v>
      </c>
      <c r="BR15" s="8">
        <f>mean_lawspct</f>
        <v>6.7526900000000001E-2</v>
      </c>
      <c r="BS15" s="8"/>
      <c r="BT15" s="2">
        <f t="shared" si="9"/>
        <v>0.2740671073084</v>
      </c>
      <c r="BV15" s="6" t="s">
        <v>7</v>
      </c>
      <c r="BW15" s="8">
        <f>B_lawspct</f>
        <v>4.0586359999999999</v>
      </c>
      <c r="BX15" s="8">
        <f>mean_lawspct</f>
        <v>6.7526900000000001E-2</v>
      </c>
      <c r="BY15" s="8"/>
      <c r="BZ15" s="2">
        <f t="shared" si="10"/>
        <v>0.2740671073084</v>
      </c>
      <c r="CB15" s="6" t="s">
        <v>7</v>
      </c>
      <c r="CC15" s="8">
        <f>B_lawspct</f>
        <v>4.0586359999999999</v>
      </c>
      <c r="CD15" s="8">
        <f>mean_lawspct</f>
        <v>6.7526900000000001E-2</v>
      </c>
      <c r="CE15" s="8"/>
      <c r="CF15" s="2">
        <f t="shared" si="11"/>
        <v>0.2740671073084</v>
      </c>
      <c r="CH15" s="6" t="s">
        <v>7</v>
      </c>
      <c r="CI15" s="8">
        <f>B_lawspct</f>
        <v>4.0586359999999999</v>
      </c>
      <c r="CJ15" s="8">
        <f>mean_lawspct</f>
        <v>6.7526900000000001E-2</v>
      </c>
      <c r="CK15" s="8"/>
      <c r="CL15" s="2">
        <f t="shared" si="12"/>
        <v>0.2740671073084</v>
      </c>
      <c r="CN15" s="6" t="s">
        <v>7</v>
      </c>
      <c r="CO15" s="8">
        <f>B_lawspct</f>
        <v>4.0586359999999999</v>
      </c>
      <c r="CP15" s="8">
        <f>mean_lawspct</f>
        <v>6.7526900000000001E-2</v>
      </c>
      <c r="CQ15" s="8"/>
      <c r="CR15" s="2">
        <f t="shared" si="13"/>
        <v>0.2740671073084</v>
      </c>
    </row>
    <row r="16" spans="1:96">
      <c r="A16" s="3">
        <f t="shared" si="14"/>
        <v>0.23626374999999999</v>
      </c>
      <c r="B16" s="12">
        <f>BN19</f>
        <v>-2.6744964366951609</v>
      </c>
      <c r="C16" s="13">
        <f>BN21</f>
        <v>6.449514192848492E-2</v>
      </c>
      <c r="D16" s="12">
        <f>BN24</f>
        <v>15.156358353193957</v>
      </c>
      <c r="F16" s="10"/>
      <c r="G16" s="8"/>
      <c r="H16" s="8"/>
      <c r="I16" s="8"/>
      <c r="J16" s="8"/>
      <c r="K16" s="8"/>
      <c r="L16" s="8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</row>
    <row r="17" spans="1:96">
      <c r="A17" s="3">
        <f t="shared" si="14"/>
        <v>0.2835165</v>
      </c>
      <c r="B17" s="12">
        <f>BT19</f>
        <v>-2.5316044987171611</v>
      </c>
      <c r="C17" s="13">
        <f>BT21</f>
        <v>7.367207346209019E-2</v>
      </c>
      <c r="D17" s="12">
        <f>BT24</f>
        <v>17.312937263591195</v>
      </c>
      <c r="F17" s="10"/>
      <c r="G17" s="8"/>
      <c r="H17" s="8"/>
      <c r="I17" s="8"/>
      <c r="J17" s="8"/>
      <c r="K17" s="8"/>
      <c r="L17" s="8"/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</row>
    <row r="18" spans="1:96">
      <c r="A18" s="3">
        <f t="shared" si="14"/>
        <v>0.33076925000000001</v>
      </c>
      <c r="B18" s="12">
        <f>BZ19</f>
        <v>-2.3887125607391608</v>
      </c>
      <c r="C18" s="13">
        <f>BZ21</f>
        <v>8.4037479712200838E-2</v>
      </c>
      <c r="D18" s="12">
        <f>BZ24</f>
        <v>19.748807732367197</v>
      </c>
      <c r="F18" s="10"/>
      <c r="G18" s="8"/>
      <c r="H18" s="8"/>
      <c r="I18" s="8"/>
      <c r="J18" s="8"/>
      <c r="K18" s="8"/>
      <c r="L18" s="8"/>
    </row>
    <row r="19" spans="1:96">
      <c r="A19" s="3">
        <f t="shared" si="14"/>
        <v>0.37802200000000002</v>
      </c>
      <c r="B19" s="12">
        <f>CF19</f>
        <v>-2.2458206227611606</v>
      </c>
      <c r="C19" s="13">
        <f>CF21</f>
        <v>9.57105795756754E-2</v>
      </c>
      <c r="D19" s="12">
        <f>CF24</f>
        <v>22.491986200283719</v>
      </c>
      <c r="F19" s="10"/>
      <c r="G19" s="8"/>
      <c r="H19" s="8"/>
      <c r="I19" s="8"/>
      <c r="J19" s="8"/>
      <c r="K19" s="8"/>
      <c r="L19" s="8"/>
      <c r="P19" s="2" t="s">
        <v>12</v>
      </c>
      <c r="R19" s="2">
        <f>(SUM(R9:R17))</f>
        <v>-3.2086466723955609</v>
      </c>
      <c r="V19" s="2" t="s">
        <v>12</v>
      </c>
      <c r="X19" s="2">
        <f>(SUM(X9:X17))</f>
        <v>-2.9324869533787608</v>
      </c>
      <c r="AB19" s="2" t="s">
        <v>12</v>
      </c>
      <c r="AD19" s="2">
        <f>(SUM(AD9:AD17))</f>
        <v>-3.484806391412361</v>
      </c>
      <c r="AH19" s="2" t="s">
        <v>12</v>
      </c>
      <c r="AJ19" s="2">
        <f>(SUM(AJ9:AJ17))</f>
        <v>-3.3889561265851609</v>
      </c>
      <c r="AN19" s="2" t="s">
        <v>12</v>
      </c>
      <c r="AP19" s="2">
        <f>(SUM(AP9:AP17))</f>
        <v>-3.2460641886071611</v>
      </c>
      <c r="AT19" s="2" t="s">
        <v>12</v>
      </c>
      <c r="AV19" s="2">
        <f>(SUM(AV9:AV17))</f>
        <v>-3.1031722506291608</v>
      </c>
      <c r="AZ19" s="2" t="s">
        <v>12</v>
      </c>
      <c r="BB19" s="2">
        <f>(SUM(BB9:BB17))</f>
        <v>-2.960280312651161</v>
      </c>
      <c r="BF19" s="2" t="s">
        <v>12</v>
      </c>
      <c r="BH19" s="2">
        <f>(SUM(BH9:BH17))</f>
        <v>-2.8173883746731607</v>
      </c>
      <c r="BL19" s="2" t="s">
        <v>12</v>
      </c>
      <c r="BN19" s="2">
        <f>(SUM(BN9:BN17))</f>
        <v>-2.6744964366951609</v>
      </c>
      <c r="BR19" s="2" t="s">
        <v>12</v>
      </c>
      <c r="BT19" s="2">
        <f>(SUM(BT9:BT17))</f>
        <v>-2.5316044987171611</v>
      </c>
      <c r="BX19" s="2" t="s">
        <v>12</v>
      </c>
      <c r="BZ19" s="2">
        <f>(SUM(BZ9:BZ17))</f>
        <v>-2.3887125607391608</v>
      </c>
      <c r="CD19" s="2" t="s">
        <v>12</v>
      </c>
      <c r="CF19" s="2">
        <f>(SUM(CF9:CF17))</f>
        <v>-2.2458206227611606</v>
      </c>
      <c r="CJ19" s="2" t="s">
        <v>12</v>
      </c>
      <c r="CL19" s="2">
        <f>(SUM(CL9:CL17))</f>
        <v>-2.1029286847831608</v>
      </c>
      <c r="CP19" s="2" t="s">
        <v>12</v>
      </c>
      <c r="CR19" s="2">
        <f>(SUM(CR9:CR17))</f>
        <v>-1.9600367468051609</v>
      </c>
    </row>
    <row r="20" spans="1:96">
      <c r="A20" s="3">
        <f t="shared" si="14"/>
        <v>0.42527475000000003</v>
      </c>
      <c r="B20" s="12">
        <f>CL19</f>
        <v>-2.1029286847831608</v>
      </c>
      <c r="C20" s="13">
        <f>CL21</f>
        <v>0.10881249425252415</v>
      </c>
      <c r="D20" s="12">
        <f>CL24</f>
        <v>25.570936149343176</v>
      </c>
      <c r="F20" s="10"/>
      <c r="G20" s="8"/>
      <c r="H20" s="8"/>
      <c r="I20" s="8"/>
      <c r="J20" s="8"/>
      <c r="K20" s="8"/>
      <c r="L20" s="8"/>
    </row>
    <row r="21" spans="1:96">
      <c r="A21" s="3">
        <f>max_mippct</f>
        <v>0.47252749999999999</v>
      </c>
      <c r="B21" s="12">
        <f>CR19</f>
        <v>-1.9600367468051609</v>
      </c>
      <c r="C21" s="13">
        <f>CR21</f>
        <v>0.12346307077311562</v>
      </c>
      <c r="D21" s="12">
        <f>CR24</f>
        <v>29.01382163168217</v>
      </c>
      <c r="F21" s="10"/>
      <c r="G21" s="8"/>
      <c r="H21" s="8"/>
      <c r="I21" s="8"/>
      <c r="J21" s="8"/>
      <c r="K21" s="8"/>
      <c r="L21" s="8"/>
      <c r="P21" s="2" t="s">
        <v>13</v>
      </c>
      <c r="R21" s="2">
        <f>(1/(1+(EXP(-R19))))</f>
        <v>3.8841626658578529E-2</v>
      </c>
      <c r="V21" s="2" t="s">
        <v>13</v>
      </c>
      <c r="X21" s="2">
        <f>(1/(1+(EXP(-X19))))</f>
        <v>5.0570784343310936E-2</v>
      </c>
      <c r="AB21" s="2" t="s">
        <v>13</v>
      </c>
      <c r="AD21" s="2">
        <f>(1/(1+(EXP(-AD19))))</f>
        <v>2.9747640291009913E-2</v>
      </c>
      <c r="AH21" s="2" t="s">
        <v>13</v>
      </c>
      <c r="AJ21" s="2">
        <f>(1/(1+(EXP(-AJ19))))</f>
        <v>3.2642401491034076E-2</v>
      </c>
      <c r="AN21" s="2" t="s">
        <v>13</v>
      </c>
      <c r="AP21" s="2">
        <f>(1/(1+(EXP(-AP19))))</f>
        <v>3.7468573006141356E-2</v>
      </c>
      <c r="AT21" s="2" t="s">
        <v>13</v>
      </c>
      <c r="AV21" s="2">
        <f>(1/(1+(EXP(-AV19))))</f>
        <v>4.297659220229666E-2</v>
      </c>
      <c r="AZ21" s="2" t="s">
        <v>13</v>
      </c>
      <c r="BB21" s="2">
        <f>(1/(1+(EXP(-BB19))))</f>
        <v>4.9252878215861974E-2</v>
      </c>
      <c r="BF21" s="2" t="s">
        <v>13</v>
      </c>
      <c r="BH21" s="2">
        <f>(1/(1+(EXP(-BH19))))</f>
        <v>5.6391741737541218E-2</v>
      </c>
      <c r="BL21" s="2" t="s">
        <v>13</v>
      </c>
      <c r="BN21" s="2">
        <f>(1/(1+(EXP(-BN19))))</f>
        <v>6.449514192848492E-2</v>
      </c>
      <c r="BR21" s="2" t="s">
        <v>13</v>
      </c>
      <c r="BT21" s="2">
        <f>(1/(1+(EXP(-BT19))))</f>
        <v>7.367207346209019E-2</v>
      </c>
      <c r="BX21" s="2" t="s">
        <v>13</v>
      </c>
      <c r="BZ21" s="2">
        <f>(1/(1+(EXP(-BZ19))))</f>
        <v>8.4037479712200838E-2</v>
      </c>
      <c r="CD21" s="2" t="s">
        <v>13</v>
      </c>
      <c r="CF21" s="2">
        <f>(1/(1+(EXP(-CF19))))</f>
        <v>9.57105795756754E-2</v>
      </c>
      <c r="CJ21" s="2" t="s">
        <v>13</v>
      </c>
      <c r="CL21" s="2">
        <f>(1/(1+(EXP(-CL19))))</f>
        <v>0.10881249425252415</v>
      </c>
      <c r="CP21" s="2" t="s">
        <v>13</v>
      </c>
      <c r="CR21" s="2">
        <f>(1/(1+(EXP(-CR19))))</f>
        <v>0.12346307077311562</v>
      </c>
    </row>
    <row r="22" spans="1:96">
      <c r="F22" s="10"/>
      <c r="G22" s="8"/>
      <c r="H22" s="8"/>
      <c r="I22" s="8"/>
      <c r="J22" s="8"/>
      <c r="K22" s="8"/>
      <c r="L22" s="8"/>
      <c r="P22" s="2" t="s">
        <v>36</v>
      </c>
      <c r="R22" s="2">
        <f>ABS($R$21-R21)</f>
        <v>0</v>
      </c>
      <c r="V22" s="2" t="s">
        <v>36</v>
      </c>
      <c r="X22" s="2">
        <f>ABS($R$21-X21)</f>
        <v>1.1729157684732407E-2</v>
      </c>
      <c r="AB22" s="2" t="s">
        <v>36</v>
      </c>
      <c r="AD22" s="2">
        <f>ABS($R$21-AD21)</f>
        <v>9.0939863675686163E-3</v>
      </c>
      <c r="AH22" s="2" t="s">
        <v>36</v>
      </c>
      <c r="AJ22" s="2">
        <f>ABS($R$21-AJ21)</f>
        <v>6.1992251675444532E-3</v>
      </c>
      <c r="AN22" s="2" t="s">
        <v>36</v>
      </c>
      <c r="AP22" s="2">
        <f>ABS($R$21-AP21)</f>
        <v>1.3730536524371728E-3</v>
      </c>
      <c r="AT22" s="2" t="s">
        <v>36</v>
      </c>
      <c r="AV22" s="2">
        <f>ABS($R$21-AV21)</f>
        <v>4.1349655437181304E-3</v>
      </c>
      <c r="AZ22" s="2" t="s">
        <v>36</v>
      </c>
      <c r="BB22" s="2">
        <f>ABS($R$21-BB21)</f>
        <v>1.0411251557283445E-2</v>
      </c>
      <c r="BF22" s="2" t="s">
        <v>36</v>
      </c>
      <c r="BH22" s="2">
        <f>ABS($R$21-BH21)</f>
        <v>1.7550115078962689E-2</v>
      </c>
      <c r="BL22" s="2" t="s">
        <v>36</v>
      </c>
      <c r="BN22" s="2">
        <f>ABS($R$21-BN21)</f>
        <v>2.5653515269906391E-2</v>
      </c>
      <c r="BR22" s="2" t="s">
        <v>36</v>
      </c>
      <c r="BT22" s="2">
        <f>ABS($R$21-BT21)</f>
        <v>3.4830446803511661E-2</v>
      </c>
      <c r="BX22" s="2" t="s">
        <v>36</v>
      </c>
      <c r="BZ22" s="2">
        <f>ABS($R$21-BZ21)</f>
        <v>4.5195853053622309E-2</v>
      </c>
      <c r="CD22" s="2" t="s">
        <v>36</v>
      </c>
      <c r="CF22" s="2">
        <f>ABS($R$21-CF21)</f>
        <v>5.6868952917096871E-2</v>
      </c>
      <c r="CJ22" s="2" t="s">
        <v>36</v>
      </c>
      <c r="CL22" s="2">
        <f>ABS($R$21-CL21)</f>
        <v>6.9970867593945621E-2</v>
      </c>
      <c r="CP22" s="2" t="s">
        <v>36</v>
      </c>
      <c r="CR22" s="2">
        <f>ABS($R$21-CR21)</f>
        <v>8.4621444114537092E-2</v>
      </c>
    </row>
    <row r="23" spans="1:96">
      <c r="A23" s="3" t="s">
        <v>87</v>
      </c>
      <c r="P23" s="2" t="s">
        <v>37</v>
      </c>
      <c r="R23" s="9">
        <v>235</v>
      </c>
      <c r="V23" s="2" t="s">
        <v>37</v>
      </c>
      <c r="X23" s="9">
        <v>235</v>
      </c>
      <c r="AB23" s="2" t="s">
        <v>37</v>
      </c>
      <c r="AD23" s="9">
        <v>235</v>
      </c>
      <c r="AH23" s="2" t="s">
        <v>37</v>
      </c>
      <c r="AJ23" s="9">
        <v>235</v>
      </c>
      <c r="AN23" s="2" t="s">
        <v>37</v>
      </c>
      <c r="AP23" s="9">
        <v>235</v>
      </c>
      <c r="AT23" s="2" t="s">
        <v>37</v>
      </c>
      <c r="AV23" s="9">
        <v>235</v>
      </c>
      <c r="AZ23" s="2" t="s">
        <v>37</v>
      </c>
      <c r="BB23" s="9">
        <v>235</v>
      </c>
      <c r="BF23" s="2" t="s">
        <v>37</v>
      </c>
      <c r="BH23" s="9">
        <v>235</v>
      </c>
      <c r="BL23" s="2" t="s">
        <v>37</v>
      </c>
      <c r="BN23" s="9">
        <v>235</v>
      </c>
      <c r="BR23" s="2" t="s">
        <v>37</v>
      </c>
      <c r="BT23" s="9">
        <v>235</v>
      </c>
      <c r="BX23" s="2" t="s">
        <v>37</v>
      </c>
      <c r="BZ23" s="9">
        <v>235</v>
      </c>
      <c r="CD23" s="2" t="s">
        <v>37</v>
      </c>
      <c r="CF23" s="9">
        <v>235</v>
      </c>
      <c r="CJ23" s="2" t="s">
        <v>37</v>
      </c>
      <c r="CL23" s="9">
        <v>235</v>
      </c>
      <c r="CP23" s="2" t="s">
        <v>37</v>
      </c>
      <c r="CR23" s="9">
        <v>235</v>
      </c>
    </row>
    <row r="24" spans="1:96">
      <c r="A24" s="3">
        <f>A21-A20</f>
        <v>4.7252749999999955E-2</v>
      </c>
      <c r="P24" s="2" t="s">
        <v>35</v>
      </c>
      <c r="R24" s="9">
        <f>R21*R23</f>
        <v>9.1277822647659548</v>
      </c>
      <c r="V24" s="2" t="s">
        <v>35</v>
      </c>
      <c r="X24" s="9">
        <f>X21*X23</f>
        <v>11.88413432067807</v>
      </c>
      <c r="AB24" s="2" t="s">
        <v>35</v>
      </c>
      <c r="AD24" s="9">
        <f>AD21*AD23</f>
        <v>6.9906954683873295</v>
      </c>
      <c r="AH24" s="2" t="s">
        <v>35</v>
      </c>
      <c r="AJ24" s="9">
        <f>AJ21*AJ23</f>
        <v>7.6709643503930076</v>
      </c>
      <c r="AN24" s="2" t="s">
        <v>35</v>
      </c>
      <c r="AP24" s="9">
        <f>AP21*AP23</f>
        <v>8.8051146564432194</v>
      </c>
      <c r="AT24" s="2" t="s">
        <v>35</v>
      </c>
      <c r="AV24" s="9">
        <f>AV21*AV23</f>
        <v>10.099499167539715</v>
      </c>
      <c r="AZ24" s="2" t="s">
        <v>35</v>
      </c>
      <c r="BB24" s="9">
        <f>BB21*BB23</f>
        <v>11.574426380727564</v>
      </c>
      <c r="BF24" s="2" t="s">
        <v>35</v>
      </c>
      <c r="BH24" s="9">
        <f>BH21*BH23</f>
        <v>13.252059308322186</v>
      </c>
      <c r="BL24" s="2" t="s">
        <v>35</v>
      </c>
      <c r="BN24" s="9">
        <f>BN21*BN23</f>
        <v>15.156358353193957</v>
      </c>
      <c r="BR24" s="2" t="s">
        <v>35</v>
      </c>
      <c r="BT24" s="9">
        <f>BT21*BT23</f>
        <v>17.312937263591195</v>
      </c>
      <c r="BX24" s="2" t="s">
        <v>35</v>
      </c>
      <c r="BZ24" s="9">
        <f>BZ21*BZ23</f>
        <v>19.748807732367197</v>
      </c>
      <c r="CD24" s="2" t="s">
        <v>35</v>
      </c>
      <c r="CF24" s="9">
        <f>CF21*CF23</f>
        <v>22.491986200283719</v>
      </c>
      <c r="CJ24" s="2" t="s">
        <v>35</v>
      </c>
      <c r="CL24" s="9">
        <f>CL21*CL23</f>
        <v>25.570936149343176</v>
      </c>
      <c r="CP24" s="2" t="s">
        <v>35</v>
      </c>
      <c r="CR24" s="9">
        <f>CR21*CR23</f>
        <v>29.01382163168217</v>
      </c>
    </row>
    <row r="25" spans="1:96">
      <c r="P25" s="2" t="s">
        <v>10</v>
      </c>
      <c r="R25" s="2">
        <f>R22*R23</f>
        <v>0</v>
      </c>
      <c r="V25" s="2" t="s">
        <v>10</v>
      </c>
      <c r="X25" s="2">
        <f>X22*X23</f>
        <v>2.7563520559121155</v>
      </c>
      <c r="AB25" s="2" t="s">
        <v>10</v>
      </c>
      <c r="AD25" s="2">
        <f>AD22*AD23</f>
        <v>2.1370867963786249</v>
      </c>
      <c r="AH25" s="2" t="s">
        <v>10</v>
      </c>
      <c r="AJ25" s="2">
        <f>AJ22*AJ23</f>
        <v>1.4568179143729465</v>
      </c>
      <c r="AN25" s="2" t="s">
        <v>10</v>
      </c>
      <c r="AP25" s="2">
        <f>AP22*AP23</f>
        <v>0.32266760832273561</v>
      </c>
      <c r="AT25" s="2" t="s">
        <v>10</v>
      </c>
      <c r="AV25" s="2">
        <f>AV22*AV23</f>
        <v>0.97171690277376066</v>
      </c>
      <c r="AZ25" s="2" t="s">
        <v>10</v>
      </c>
      <c r="BB25" s="2">
        <f>BB22*BB23</f>
        <v>2.4466441159616097</v>
      </c>
      <c r="BF25" s="2" t="s">
        <v>10</v>
      </c>
      <c r="BH25" s="2">
        <f>BH22*BH23</f>
        <v>4.1242770435562317</v>
      </c>
      <c r="BL25" s="2" t="s">
        <v>10</v>
      </c>
      <c r="BN25" s="2">
        <f>BN22*BN23</f>
        <v>6.028576088428002</v>
      </c>
      <c r="BR25" s="2" t="s">
        <v>10</v>
      </c>
      <c r="BT25" s="2">
        <f>BT22*BT23</f>
        <v>8.1851549988252401</v>
      </c>
      <c r="BX25" s="2" t="s">
        <v>10</v>
      </c>
      <c r="BZ25" s="2">
        <f>BZ22*BZ23</f>
        <v>10.621025467601243</v>
      </c>
      <c r="CD25" s="2" t="s">
        <v>10</v>
      </c>
      <c r="CF25" s="2">
        <f>CF22*CF23</f>
        <v>13.364203935517764</v>
      </c>
      <c r="CJ25" s="2" t="s">
        <v>10</v>
      </c>
      <c r="CL25" s="2">
        <f>CL22*CL23</f>
        <v>16.443153884577221</v>
      </c>
      <c r="CP25" s="2" t="s">
        <v>10</v>
      </c>
      <c r="CR25" s="2">
        <f>CR22*CR23</f>
        <v>19.886039366916215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5"/>
  <sheetViews>
    <sheetView workbookViewId="0">
      <selection activeCell="A23" sqref="A23:A24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16384" width="9.6640625" style="3"/>
  </cols>
  <sheetData>
    <row r="1" spans="1:96">
      <c r="A1" s="1" t="s">
        <v>32</v>
      </c>
      <c r="B1" s="14" t="s">
        <v>33</v>
      </c>
    </row>
    <row r="4" spans="1:96">
      <c r="A4" s="3" t="s">
        <v>31</v>
      </c>
      <c r="F4" s="10"/>
      <c r="G4" s="10"/>
      <c r="H4" s="8"/>
      <c r="I4" s="8"/>
      <c r="J4" s="8"/>
      <c r="K4" s="8"/>
      <c r="L4" s="8"/>
      <c r="N4" s="1" t="s">
        <v>11</v>
      </c>
      <c r="T4" s="1" t="s">
        <v>49</v>
      </c>
      <c r="Z4" s="1" t="s">
        <v>49</v>
      </c>
      <c r="AF4" s="1" t="s">
        <v>49</v>
      </c>
      <c r="AL4" s="1" t="s">
        <v>49</v>
      </c>
      <c r="AR4" s="1" t="s">
        <v>49</v>
      </c>
      <c r="AX4" s="1" t="s">
        <v>49</v>
      </c>
      <c r="BD4" s="1" t="s">
        <v>49</v>
      </c>
      <c r="BJ4" s="1" t="s">
        <v>49</v>
      </c>
      <c r="BP4" s="1" t="s">
        <v>49</v>
      </c>
      <c r="BV4" s="1" t="s">
        <v>49</v>
      </c>
      <c r="CB4" s="1" t="s">
        <v>49</v>
      </c>
      <c r="CH4" s="1" t="s">
        <v>49</v>
      </c>
      <c r="CN4" s="1" t="s">
        <v>49</v>
      </c>
    </row>
    <row r="5" spans="1:96">
      <c r="A5" s="3" t="s">
        <v>48</v>
      </c>
      <c r="B5" s="12" t="s">
        <v>41</v>
      </c>
      <c r="C5" s="13" t="s">
        <v>39</v>
      </c>
      <c r="D5" s="12" t="s">
        <v>38</v>
      </c>
      <c r="F5" s="10"/>
      <c r="G5" s="10"/>
      <c r="H5" s="8"/>
      <c r="I5" s="8"/>
      <c r="J5" s="8"/>
      <c r="K5" s="8"/>
      <c r="L5" s="8"/>
      <c r="T5" s="1" t="s">
        <v>15</v>
      </c>
      <c r="Z5" s="1" t="s">
        <v>17</v>
      </c>
      <c r="AF5" s="1">
        <f>$A$11</f>
        <v>0</v>
      </c>
      <c r="AL5" s="1">
        <f>$A$12</f>
        <v>0.05</v>
      </c>
      <c r="AR5" s="1">
        <f>$A$13</f>
        <v>0.1</v>
      </c>
      <c r="AX5" s="1">
        <f>$A$14</f>
        <v>0.15000000000000002</v>
      </c>
      <c r="BD5" s="1">
        <f>$A$15</f>
        <v>0.2</v>
      </c>
      <c r="BJ5" s="1">
        <f>$A$16</f>
        <v>0.25</v>
      </c>
      <c r="BP5" s="1">
        <f>$A$17</f>
        <v>0.3</v>
      </c>
      <c r="BV5" s="1">
        <f>$A$18</f>
        <v>0.35</v>
      </c>
      <c r="CB5" s="1">
        <f>$A$19</f>
        <v>0.39999999999999997</v>
      </c>
      <c r="CH5" s="1">
        <f>$A$20</f>
        <v>0.44999999999999996</v>
      </c>
      <c r="CN5" s="1">
        <f>$A$21</f>
        <v>0.5</v>
      </c>
    </row>
    <row r="6" spans="1:96">
      <c r="A6" s="3" t="s">
        <v>44</v>
      </c>
      <c r="B6" s="12">
        <f>R19</f>
        <v>-3.2086466723955609</v>
      </c>
      <c r="C6" s="13">
        <f>R21</f>
        <v>3.8841626658578529E-2</v>
      </c>
      <c r="D6" s="12">
        <f>R24</f>
        <v>9.1277822647659548</v>
      </c>
      <c r="F6" s="10"/>
      <c r="G6" s="10"/>
      <c r="H6" s="8"/>
      <c r="I6" s="8"/>
      <c r="J6" s="8"/>
      <c r="K6" s="8"/>
      <c r="L6" s="8"/>
    </row>
    <row r="7" spans="1:96">
      <c r="E7" s="3" t="s">
        <v>10</v>
      </c>
      <c r="F7" s="10"/>
      <c r="G7" s="10"/>
      <c r="H7" s="8"/>
      <c r="I7" s="8"/>
      <c r="J7" s="8"/>
      <c r="K7" s="8"/>
      <c r="L7" s="8"/>
      <c r="N7" s="4" t="s">
        <v>0</v>
      </c>
      <c r="O7" s="2" t="s">
        <v>1</v>
      </c>
      <c r="P7" s="2" t="s">
        <v>2</v>
      </c>
      <c r="Q7" s="2" t="s">
        <v>40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40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40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40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40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40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40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40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40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40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40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40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40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40</v>
      </c>
      <c r="CR7" s="2" t="s">
        <v>14</v>
      </c>
    </row>
    <row r="8" spans="1:96">
      <c r="A8" s="3" t="s">
        <v>62</v>
      </c>
      <c r="B8" s="12">
        <f>X19</f>
        <v>-2.9463106465815612</v>
      </c>
      <c r="C8" s="13">
        <f>X21</f>
        <v>4.9911170640271715E-2</v>
      </c>
      <c r="D8" s="12">
        <f>X24</f>
        <v>11.729125100463854</v>
      </c>
      <c r="E8" s="43">
        <f>D8-D6</f>
        <v>2.6013428356978991</v>
      </c>
      <c r="F8" s="10"/>
      <c r="G8" s="10"/>
      <c r="H8" s="8"/>
      <c r="I8" s="8"/>
      <c r="J8" s="8"/>
      <c r="K8" s="8"/>
      <c r="L8" s="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</row>
    <row r="9" spans="1:96">
      <c r="A9" s="3" t="s">
        <v>63</v>
      </c>
      <c r="B9" s="12">
        <f>AD19</f>
        <v>-3.4709826982095611</v>
      </c>
      <c r="C9" s="13">
        <f>AD21</f>
        <v>3.0149233866040463E-2</v>
      </c>
      <c r="D9" s="12">
        <f>AD24</f>
        <v>7.0850699585195089</v>
      </c>
      <c r="E9" s="12">
        <f>D9-D6</f>
        <v>-2.0427123062464458</v>
      </c>
      <c r="F9" s="10"/>
      <c r="G9" s="10"/>
      <c r="H9" s="8"/>
      <c r="I9" s="8"/>
      <c r="J9" s="8"/>
      <c r="K9" s="8"/>
      <c r="L9" s="8"/>
      <c r="N9" s="5" t="s">
        <v>3</v>
      </c>
      <c r="O9" s="8">
        <f>B_cons</f>
        <v>-1.4357470000000001</v>
      </c>
      <c r="P9" s="8">
        <f>1</f>
        <v>1</v>
      </c>
      <c r="Q9" s="8"/>
      <c r="R9" s="2">
        <f t="shared" ref="R9:R16" si="0">O9*(P9+Q9)</f>
        <v>-1.4357470000000001</v>
      </c>
      <c r="T9" s="5" t="s">
        <v>3</v>
      </c>
      <c r="U9" s="8">
        <f>B_cons</f>
        <v>-1.4357470000000001</v>
      </c>
      <c r="V9" s="8">
        <f>1</f>
        <v>1</v>
      </c>
      <c r="W9" s="8"/>
      <c r="X9" s="2">
        <f t="shared" ref="X9:X16" si="1">U9*(V9+W9)</f>
        <v>-1.4357470000000001</v>
      </c>
      <c r="Z9" s="5" t="s">
        <v>3</v>
      </c>
      <c r="AA9" s="8">
        <f>B_cons</f>
        <v>-1.4357470000000001</v>
      </c>
      <c r="AB9" s="8">
        <f>1</f>
        <v>1</v>
      </c>
      <c r="AC9" s="8"/>
      <c r="AD9" s="2">
        <f t="shared" ref="AD9:AD16" si="2">AA9*(AB9+AC9)</f>
        <v>-1.4357470000000001</v>
      </c>
      <c r="AF9" s="5" t="s">
        <v>3</v>
      </c>
      <c r="AG9" s="8">
        <f>B_cons</f>
        <v>-1.4357470000000001</v>
      </c>
      <c r="AH9" s="8">
        <f>1</f>
        <v>1</v>
      </c>
      <c r="AI9" s="8"/>
      <c r="AJ9" s="2">
        <f t="shared" ref="AJ9:AJ16" si="3">AG9*(AH9+AI9)</f>
        <v>-1.4357470000000001</v>
      </c>
      <c r="AL9" s="5" t="s">
        <v>3</v>
      </c>
      <c r="AM9" s="8">
        <f>B_cons</f>
        <v>-1.4357470000000001</v>
      </c>
      <c r="AN9" s="8">
        <f>1</f>
        <v>1</v>
      </c>
      <c r="AO9" s="8"/>
      <c r="AP9" s="2">
        <f t="shared" ref="AP9:AP16" si="4">AM9*(AN9+AO9)</f>
        <v>-1.4357470000000001</v>
      </c>
      <c r="AR9" s="5" t="s">
        <v>3</v>
      </c>
      <c r="AS9" s="8">
        <f>B_cons</f>
        <v>-1.4357470000000001</v>
      </c>
      <c r="AT9" s="8">
        <f>1</f>
        <v>1</v>
      </c>
      <c r="AU9" s="8"/>
      <c r="AV9" s="2">
        <f t="shared" ref="AV9:AV16" si="5">AS9*(AT9+AU9)</f>
        <v>-1.4357470000000001</v>
      </c>
      <c r="AX9" s="5" t="s">
        <v>3</v>
      </c>
      <c r="AY9" s="8">
        <f>B_cons</f>
        <v>-1.4357470000000001</v>
      </c>
      <c r="AZ9" s="8">
        <f>1</f>
        <v>1</v>
      </c>
      <c r="BA9" s="8"/>
      <c r="BB9" s="2">
        <f t="shared" ref="BB9:BB16" si="6">AY9*(AZ9+BA9)</f>
        <v>-1.4357470000000001</v>
      </c>
      <c r="BD9" s="5" t="s">
        <v>3</v>
      </c>
      <c r="BE9" s="8">
        <f>B_cons</f>
        <v>-1.4357470000000001</v>
      </c>
      <c r="BF9" s="8">
        <f>1</f>
        <v>1</v>
      </c>
      <c r="BG9" s="8"/>
      <c r="BH9" s="2">
        <f t="shared" ref="BH9:BH16" si="7">BE9*(BF9+BG9)</f>
        <v>-1.4357470000000001</v>
      </c>
      <c r="BJ9" s="5" t="s">
        <v>3</v>
      </c>
      <c r="BK9" s="8">
        <f>B_cons</f>
        <v>-1.4357470000000001</v>
      </c>
      <c r="BL9" s="8">
        <f>1</f>
        <v>1</v>
      </c>
      <c r="BM9" s="8"/>
      <c r="BN9" s="2">
        <f t="shared" ref="BN9:BN16" si="8">BK9*(BL9+BM9)</f>
        <v>-1.4357470000000001</v>
      </c>
      <c r="BP9" s="5" t="s">
        <v>3</v>
      </c>
      <c r="BQ9" s="8">
        <f>B_cons</f>
        <v>-1.4357470000000001</v>
      </c>
      <c r="BR9" s="8">
        <f>1</f>
        <v>1</v>
      </c>
      <c r="BS9" s="8"/>
      <c r="BT9" s="2">
        <f t="shared" ref="BT9:BT16" si="9">BQ9*(BR9+BS9)</f>
        <v>-1.4357470000000001</v>
      </c>
      <c r="BV9" s="5" t="s">
        <v>3</v>
      </c>
      <c r="BW9" s="8">
        <f>B_cons</f>
        <v>-1.4357470000000001</v>
      </c>
      <c r="BX9" s="8">
        <f>1</f>
        <v>1</v>
      </c>
      <c r="BY9" s="8"/>
      <c r="BZ9" s="2">
        <f t="shared" ref="BZ9:BZ16" si="10">BW9*(BX9+BY9)</f>
        <v>-1.4357470000000001</v>
      </c>
      <c r="CB9" s="5" t="s">
        <v>3</v>
      </c>
      <c r="CC9" s="8">
        <f>B_cons</f>
        <v>-1.4357470000000001</v>
      </c>
      <c r="CD9" s="8">
        <f>1</f>
        <v>1</v>
      </c>
      <c r="CE9" s="8"/>
      <c r="CF9" s="2">
        <f t="shared" ref="CF9:CF16" si="11">CC9*(CD9+CE9)</f>
        <v>-1.4357470000000001</v>
      </c>
      <c r="CH9" s="5" t="s">
        <v>3</v>
      </c>
      <c r="CI9" s="8">
        <f>B_cons</f>
        <v>-1.4357470000000001</v>
      </c>
      <c r="CJ9" s="8">
        <f>1</f>
        <v>1</v>
      </c>
      <c r="CK9" s="8"/>
      <c r="CL9" s="2">
        <f t="shared" ref="CL9:CL16" si="12">CI9*(CJ9+CK9)</f>
        <v>-1.4357470000000001</v>
      </c>
      <c r="CN9" s="5" t="s">
        <v>3</v>
      </c>
      <c r="CO9" s="8">
        <f>B_cons</f>
        <v>-1.4357470000000001</v>
      </c>
      <c r="CP9" s="8">
        <f>1</f>
        <v>1</v>
      </c>
      <c r="CQ9" s="8"/>
      <c r="CR9" s="2">
        <f t="shared" ref="CR9:CR16" si="13">CO9*(CP9+CQ9)</f>
        <v>-1.4357470000000001</v>
      </c>
    </row>
    <row r="10" spans="1:96">
      <c r="F10" s="10"/>
      <c r="G10" s="10"/>
      <c r="H10" s="8"/>
      <c r="I10" s="8"/>
      <c r="J10" s="8"/>
      <c r="K10" s="8"/>
      <c r="L10" s="8"/>
      <c r="N10" s="6" t="s">
        <v>4</v>
      </c>
      <c r="O10" s="8">
        <f>B_L1.logitstories</f>
        <v>0.66571250000000004</v>
      </c>
      <c r="P10" s="8">
        <f>mean_L1.logitstories</f>
        <v>-3.2028159999999999</v>
      </c>
      <c r="Q10" s="8"/>
      <c r="R10" s="2">
        <f t="shared" si="0"/>
        <v>-2.1321546464000001</v>
      </c>
      <c r="T10" s="6" t="s">
        <v>4</v>
      </c>
      <c r="U10" s="8">
        <f>B_L1.logitstories</f>
        <v>0.66571250000000004</v>
      </c>
      <c r="V10" s="8">
        <f>mean_L1.logitstories</f>
        <v>-3.2028159999999999</v>
      </c>
      <c r="W10" s="8"/>
      <c r="X10" s="2">
        <f t="shared" si="1"/>
        <v>-2.1321546464000001</v>
      </c>
      <c r="Z10" s="6" t="s">
        <v>4</v>
      </c>
      <c r="AA10" s="8">
        <f>B_L1.logitstories</f>
        <v>0.66571250000000004</v>
      </c>
      <c r="AB10" s="8">
        <f>mean_L1.logitstories</f>
        <v>-3.2028159999999999</v>
      </c>
      <c r="AC10" s="8"/>
      <c r="AD10" s="2">
        <f t="shared" si="2"/>
        <v>-2.1321546464000001</v>
      </c>
      <c r="AF10" s="6" t="s">
        <v>4</v>
      </c>
      <c r="AG10" s="8">
        <f>B_L1.logitstories</f>
        <v>0.66571250000000004</v>
      </c>
      <c r="AH10" s="8">
        <f>mean_L1.logitstories</f>
        <v>-3.2028159999999999</v>
      </c>
      <c r="AI10" s="8"/>
      <c r="AJ10" s="2">
        <f t="shared" si="3"/>
        <v>-2.1321546464000001</v>
      </c>
      <c r="AL10" s="6" t="s">
        <v>4</v>
      </c>
      <c r="AM10" s="8">
        <f>B_L1.logitstories</f>
        <v>0.66571250000000004</v>
      </c>
      <c r="AN10" s="8">
        <f>mean_L1.logitstories</f>
        <v>-3.2028159999999999</v>
      </c>
      <c r="AO10" s="8"/>
      <c r="AP10" s="2">
        <f t="shared" si="4"/>
        <v>-2.1321546464000001</v>
      </c>
      <c r="AR10" s="6" t="s">
        <v>4</v>
      </c>
      <c r="AS10" s="8">
        <f>B_L1.logitstories</f>
        <v>0.66571250000000004</v>
      </c>
      <c r="AT10" s="8">
        <f>mean_L1.logitstories</f>
        <v>-3.2028159999999999</v>
      </c>
      <c r="AU10" s="8"/>
      <c r="AV10" s="2">
        <f t="shared" si="5"/>
        <v>-2.1321546464000001</v>
      </c>
      <c r="AX10" s="6" t="s">
        <v>4</v>
      </c>
      <c r="AY10" s="8">
        <f>B_L1.logitstories</f>
        <v>0.66571250000000004</v>
      </c>
      <c r="AZ10" s="8">
        <f>mean_L1.logitstories</f>
        <v>-3.2028159999999999</v>
      </c>
      <c r="BA10" s="8"/>
      <c r="BB10" s="2">
        <f t="shared" si="6"/>
        <v>-2.1321546464000001</v>
      </c>
      <c r="BD10" s="6" t="s">
        <v>4</v>
      </c>
      <c r="BE10" s="8">
        <f>B_L1.logitstories</f>
        <v>0.66571250000000004</v>
      </c>
      <c r="BF10" s="8">
        <f>mean_L1.logitstories</f>
        <v>-3.2028159999999999</v>
      </c>
      <c r="BG10" s="8"/>
      <c r="BH10" s="2">
        <f t="shared" si="7"/>
        <v>-2.1321546464000001</v>
      </c>
      <c r="BJ10" s="6" t="s">
        <v>4</v>
      </c>
      <c r="BK10" s="8">
        <f>B_L1.logitstories</f>
        <v>0.66571250000000004</v>
      </c>
      <c r="BL10" s="8">
        <f>mean_L1.logitstories</f>
        <v>-3.2028159999999999</v>
      </c>
      <c r="BM10" s="8"/>
      <c r="BN10" s="2">
        <f t="shared" si="8"/>
        <v>-2.1321546464000001</v>
      </c>
      <c r="BP10" s="6" t="s">
        <v>4</v>
      </c>
      <c r="BQ10" s="8">
        <f>B_L1.logitstories</f>
        <v>0.66571250000000004</v>
      </c>
      <c r="BR10" s="8">
        <f>mean_L1.logitstories</f>
        <v>-3.2028159999999999</v>
      </c>
      <c r="BS10" s="8"/>
      <c r="BT10" s="2">
        <f t="shared" si="9"/>
        <v>-2.1321546464000001</v>
      </c>
      <c r="BV10" s="6" t="s">
        <v>4</v>
      </c>
      <c r="BW10" s="8">
        <f>B_L1.logitstories</f>
        <v>0.66571250000000004</v>
      </c>
      <c r="BX10" s="8">
        <f>mean_L1.logitstories</f>
        <v>-3.2028159999999999</v>
      </c>
      <c r="BY10" s="8"/>
      <c r="BZ10" s="2">
        <f t="shared" si="10"/>
        <v>-2.1321546464000001</v>
      </c>
      <c r="CB10" s="6" t="s">
        <v>4</v>
      </c>
      <c r="CC10" s="8">
        <f>B_L1.logitstories</f>
        <v>0.66571250000000004</v>
      </c>
      <c r="CD10" s="8">
        <f>mean_L1.logitstories</f>
        <v>-3.2028159999999999</v>
      </c>
      <c r="CE10" s="8"/>
      <c r="CF10" s="2">
        <f t="shared" si="11"/>
        <v>-2.1321546464000001</v>
      </c>
      <c r="CH10" s="6" t="s">
        <v>4</v>
      </c>
      <c r="CI10" s="8">
        <f>B_L1.logitstories</f>
        <v>0.66571250000000004</v>
      </c>
      <c r="CJ10" s="8">
        <f>mean_L1.logitstories</f>
        <v>-3.2028159999999999</v>
      </c>
      <c r="CK10" s="8"/>
      <c r="CL10" s="2">
        <f t="shared" si="12"/>
        <v>-2.1321546464000001</v>
      </c>
      <c r="CN10" s="6" t="s">
        <v>4</v>
      </c>
      <c r="CO10" s="8">
        <f>B_L1.logitstories</f>
        <v>0.66571250000000004</v>
      </c>
      <c r="CP10" s="8">
        <f>mean_L1.logitstories</f>
        <v>-3.2028159999999999</v>
      </c>
      <c r="CQ10" s="8"/>
      <c r="CR10" s="2">
        <f t="shared" si="13"/>
        <v>-2.1321546464000001</v>
      </c>
    </row>
    <row r="11" spans="1:96" s="15" customFormat="1">
      <c r="A11" s="3">
        <f>min_lawspct</f>
        <v>0</v>
      </c>
      <c r="B11" s="16">
        <f>AJ19</f>
        <v>-3.4827137797039609</v>
      </c>
      <c r="C11" s="17">
        <f>AJ21</f>
        <v>2.9808098224932487E-2</v>
      </c>
      <c r="D11" s="16">
        <f>AJ24</f>
        <v>7.0049030828591343</v>
      </c>
      <c r="F11" s="18"/>
      <c r="G11" s="18"/>
      <c r="H11" s="19"/>
      <c r="I11" s="19"/>
      <c r="J11" s="19"/>
      <c r="K11" s="19"/>
      <c r="L11" s="19"/>
      <c r="N11" s="20" t="s">
        <v>59</v>
      </c>
      <c r="O11" s="19">
        <f>B_agenda_entropy</f>
        <v>-2.2601260000000001</v>
      </c>
      <c r="P11" s="19">
        <f>mean_agenda_entropy</f>
        <v>0.23070679999999999</v>
      </c>
      <c r="Q11" s="19"/>
      <c r="R11" s="21">
        <f t="shared" si="0"/>
        <v>-0.52142643705680003</v>
      </c>
      <c r="T11" s="20" t="s">
        <v>59</v>
      </c>
      <c r="U11" s="19">
        <f>B_agenda_entropy</f>
        <v>-2.2601260000000001</v>
      </c>
      <c r="V11" s="19">
        <f>mean_agenda_entropy</f>
        <v>0.23070679999999999</v>
      </c>
      <c r="W11" s="19"/>
      <c r="X11" s="21">
        <f t="shared" si="1"/>
        <v>-0.52142643705680003</v>
      </c>
      <c r="Z11" s="20" t="s">
        <v>59</v>
      </c>
      <c r="AA11" s="19">
        <f>B_agenda_entropy</f>
        <v>-2.2601260000000001</v>
      </c>
      <c r="AB11" s="19">
        <f>mean_agenda_entropy</f>
        <v>0.23070679999999999</v>
      </c>
      <c r="AC11" s="19"/>
      <c r="AD11" s="21">
        <f t="shared" si="2"/>
        <v>-0.52142643705680003</v>
      </c>
      <c r="AF11" s="20" t="s">
        <v>59</v>
      </c>
      <c r="AG11" s="19">
        <f>B_agenda_entropy</f>
        <v>-2.2601260000000001</v>
      </c>
      <c r="AH11" s="19">
        <f>mean_agenda_entropy</f>
        <v>0.23070679999999999</v>
      </c>
      <c r="AI11" s="19"/>
      <c r="AJ11" s="21">
        <f t="shared" si="3"/>
        <v>-0.52142643705680003</v>
      </c>
      <c r="AL11" s="20" t="s">
        <v>59</v>
      </c>
      <c r="AM11" s="19">
        <f>B_agenda_entropy</f>
        <v>-2.2601260000000001</v>
      </c>
      <c r="AN11" s="19">
        <f>mean_agenda_entropy</f>
        <v>0.23070679999999999</v>
      </c>
      <c r="AO11" s="19"/>
      <c r="AP11" s="21">
        <f t="shared" si="4"/>
        <v>-0.52142643705680003</v>
      </c>
      <c r="AR11" s="20" t="s">
        <v>59</v>
      </c>
      <c r="AS11" s="19">
        <f>B_agenda_entropy</f>
        <v>-2.2601260000000001</v>
      </c>
      <c r="AT11" s="19">
        <f>mean_agenda_entropy</f>
        <v>0.23070679999999999</v>
      </c>
      <c r="AU11" s="19"/>
      <c r="AV11" s="21">
        <f t="shared" si="5"/>
        <v>-0.52142643705680003</v>
      </c>
      <c r="AX11" s="20" t="s">
        <v>59</v>
      </c>
      <c r="AY11" s="19">
        <f>B_agenda_entropy</f>
        <v>-2.2601260000000001</v>
      </c>
      <c r="AZ11" s="19">
        <f>mean_agenda_entropy</f>
        <v>0.23070679999999999</v>
      </c>
      <c r="BA11" s="19"/>
      <c r="BB11" s="21">
        <f t="shared" si="6"/>
        <v>-0.52142643705680003</v>
      </c>
      <c r="BD11" s="20" t="s">
        <v>59</v>
      </c>
      <c r="BE11" s="19">
        <f>B_agenda_entropy</f>
        <v>-2.2601260000000001</v>
      </c>
      <c r="BF11" s="19">
        <f>mean_agenda_entropy</f>
        <v>0.23070679999999999</v>
      </c>
      <c r="BG11" s="19"/>
      <c r="BH11" s="21">
        <f t="shared" si="7"/>
        <v>-0.52142643705680003</v>
      </c>
      <c r="BJ11" s="20" t="s">
        <v>59</v>
      </c>
      <c r="BK11" s="19">
        <f>B_agenda_entropy</f>
        <v>-2.2601260000000001</v>
      </c>
      <c r="BL11" s="19">
        <f>mean_agenda_entropy</f>
        <v>0.23070679999999999</v>
      </c>
      <c r="BM11" s="19"/>
      <c r="BN11" s="21">
        <f t="shared" si="8"/>
        <v>-0.52142643705680003</v>
      </c>
      <c r="BP11" s="20" t="s">
        <v>59</v>
      </c>
      <c r="BQ11" s="19">
        <f>B_agenda_entropy</f>
        <v>-2.2601260000000001</v>
      </c>
      <c r="BR11" s="19">
        <f>mean_agenda_entropy</f>
        <v>0.23070679999999999</v>
      </c>
      <c r="BS11" s="19"/>
      <c r="BT11" s="21">
        <f t="shared" si="9"/>
        <v>-0.52142643705680003</v>
      </c>
      <c r="BV11" s="20" t="s">
        <v>59</v>
      </c>
      <c r="BW11" s="19">
        <f>B_agenda_entropy</f>
        <v>-2.2601260000000001</v>
      </c>
      <c r="BX11" s="19">
        <f>mean_agenda_entropy</f>
        <v>0.23070679999999999</v>
      </c>
      <c r="BY11" s="19"/>
      <c r="BZ11" s="21">
        <f t="shared" si="10"/>
        <v>-0.52142643705680003</v>
      </c>
      <c r="CB11" s="20" t="s">
        <v>59</v>
      </c>
      <c r="CC11" s="19">
        <f>B_agenda_entropy</f>
        <v>-2.2601260000000001</v>
      </c>
      <c r="CD11" s="19">
        <f>mean_agenda_entropy</f>
        <v>0.23070679999999999</v>
      </c>
      <c r="CE11" s="19"/>
      <c r="CF11" s="21">
        <f t="shared" si="11"/>
        <v>-0.52142643705680003</v>
      </c>
      <c r="CH11" s="20" t="s">
        <v>59</v>
      </c>
      <c r="CI11" s="19">
        <f>B_agenda_entropy</f>
        <v>-2.2601260000000001</v>
      </c>
      <c r="CJ11" s="19">
        <f>mean_agenda_entropy</f>
        <v>0.23070679999999999</v>
      </c>
      <c r="CK11" s="19"/>
      <c r="CL11" s="21">
        <f t="shared" si="12"/>
        <v>-0.52142643705680003</v>
      </c>
      <c r="CN11" s="20" t="s">
        <v>59</v>
      </c>
      <c r="CO11" s="19">
        <f>B_agenda_entropy</f>
        <v>-2.2601260000000001</v>
      </c>
      <c r="CP11" s="19">
        <f>mean_agenda_entropy</f>
        <v>0.23070679999999999</v>
      </c>
      <c r="CQ11" s="19"/>
      <c r="CR11" s="21">
        <f t="shared" si="13"/>
        <v>-0.52142643705680003</v>
      </c>
    </row>
    <row r="12" spans="1:96" s="15" customFormat="1">
      <c r="A12" s="3">
        <f>A11+((A$21-A$11)/10)</f>
        <v>0.05</v>
      </c>
      <c r="B12" s="16">
        <f>AP19</f>
        <v>-3.2797819797039609</v>
      </c>
      <c r="C12" s="17">
        <f>AP21</f>
        <v>3.6271336662094818E-2</v>
      </c>
      <c r="D12" s="16">
        <f>AP24</f>
        <v>8.5237641155922823</v>
      </c>
      <c r="F12" s="18"/>
      <c r="G12" s="18"/>
      <c r="H12" s="19"/>
      <c r="I12" s="19"/>
      <c r="J12" s="19"/>
      <c r="K12" s="19"/>
      <c r="L12" s="19"/>
      <c r="N12" s="20" t="s">
        <v>5</v>
      </c>
      <c r="O12" s="19">
        <f>B_entropy</f>
        <v>0.9448086</v>
      </c>
      <c r="P12" s="19">
        <f>mean_entropy</f>
        <v>0.4032578</v>
      </c>
      <c r="Q12" s="19"/>
      <c r="R12" s="21">
        <f t="shared" si="0"/>
        <v>0.38100143745707998</v>
      </c>
      <c r="T12" s="20" t="s">
        <v>5</v>
      </c>
      <c r="U12" s="19">
        <f>B_entropy</f>
        <v>0.9448086</v>
      </c>
      <c r="V12" s="19">
        <f>mean_entropy</f>
        <v>0.4032578</v>
      </c>
      <c r="W12" s="19"/>
      <c r="X12" s="21">
        <f t="shared" si="1"/>
        <v>0.38100143745707998</v>
      </c>
      <c r="Z12" s="20" t="s">
        <v>5</v>
      </c>
      <c r="AA12" s="19">
        <f>B_entropy</f>
        <v>0.9448086</v>
      </c>
      <c r="AB12" s="19">
        <f>mean_entropy</f>
        <v>0.4032578</v>
      </c>
      <c r="AC12" s="19"/>
      <c r="AD12" s="21">
        <f t="shared" si="2"/>
        <v>0.38100143745707998</v>
      </c>
      <c r="AF12" s="20" t="s">
        <v>5</v>
      </c>
      <c r="AG12" s="19">
        <f>B_entropy</f>
        <v>0.9448086</v>
      </c>
      <c r="AH12" s="19">
        <f>mean_entropy</f>
        <v>0.4032578</v>
      </c>
      <c r="AI12" s="19"/>
      <c r="AJ12" s="21">
        <f t="shared" si="3"/>
        <v>0.38100143745707998</v>
      </c>
      <c r="AL12" s="20" t="s">
        <v>5</v>
      </c>
      <c r="AM12" s="19">
        <f>B_entropy</f>
        <v>0.9448086</v>
      </c>
      <c r="AN12" s="19">
        <f>mean_entropy</f>
        <v>0.4032578</v>
      </c>
      <c r="AO12" s="19"/>
      <c r="AP12" s="21">
        <f t="shared" si="4"/>
        <v>0.38100143745707998</v>
      </c>
      <c r="AR12" s="20" t="s">
        <v>5</v>
      </c>
      <c r="AS12" s="19">
        <f>B_entropy</f>
        <v>0.9448086</v>
      </c>
      <c r="AT12" s="19">
        <f>mean_entropy</f>
        <v>0.4032578</v>
      </c>
      <c r="AU12" s="19"/>
      <c r="AV12" s="21">
        <f t="shared" si="5"/>
        <v>0.38100143745707998</v>
      </c>
      <c r="AX12" s="20" t="s">
        <v>5</v>
      </c>
      <c r="AY12" s="19">
        <f>B_entropy</f>
        <v>0.9448086</v>
      </c>
      <c r="AZ12" s="19">
        <f>mean_entropy</f>
        <v>0.4032578</v>
      </c>
      <c r="BA12" s="19"/>
      <c r="BB12" s="21">
        <f t="shared" si="6"/>
        <v>0.38100143745707998</v>
      </c>
      <c r="BD12" s="20" t="s">
        <v>5</v>
      </c>
      <c r="BE12" s="19">
        <f>B_entropy</f>
        <v>0.9448086</v>
      </c>
      <c r="BF12" s="19">
        <f>mean_entropy</f>
        <v>0.4032578</v>
      </c>
      <c r="BG12" s="19"/>
      <c r="BH12" s="21">
        <f t="shared" si="7"/>
        <v>0.38100143745707998</v>
      </c>
      <c r="BJ12" s="20" t="s">
        <v>5</v>
      </c>
      <c r="BK12" s="19">
        <f>B_entropy</f>
        <v>0.9448086</v>
      </c>
      <c r="BL12" s="19">
        <f>mean_entropy</f>
        <v>0.4032578</v>
      </c>
      <c r="BM12" s="19"/>
      <c r="BN12" s="21">
        <f t="shared" si="8"/>
        <v>0.38100143745707998</v>
      </c>
      <c r="BP12" s="20" t="s">
        <v>5</v>
      </c>
      <c r="BQ12" s="19">
        <f>B_entropy</f>
        <v>0.9448086</v>
      </c>
      <c r="BR12" s="19">
        <f>mean_entropy</f>
        <v>0.4032578</v>
      </c>
      <c r="BS12" s="19"/>
      <c r="BT12" s="21">
        <f t="shared" si="9"/>
        <v>0.38100143745707998</v>
      </c>
      <c r="BV12" s="20" t="s">
        <v>5</v>
      </c>
      <c r="BW12" s="19">
        <f>B_entropy</f>
        <v>0.9448086</v>
      </c>
      <c r="BX12" s="19">
        <f>mean_entropy</f>
        <v>0.4032578</v>
      </c>
      <c r="BY12" s="19"/>
      <c r="BZ12" s="21">
        <f t="shared" si="10"/>
        <v>0.38100143745707998</v>
      </c>
      <c r="CB12" s="20" t="s">
        <v>5</v>
      </c>
      <c r="CC12" s="19">
        <f>B_entropy</f>
        <v>0.9448086</v>
      </c>
      <c r="CD12" s="19">
        <f>mean_entropy</f>
        <v>0.4032578</v>
      </c>
      <c r="CE12" s="19"/>
      <c r="CF12" s="21">
        <f t="shared" si="11"/>
        <v>0.38100143745707998</v>
      </c>
      <c r="CH12" s="20" t="s">
        <v>5</v>
      </c>
      <c r="CI12" s="19">
        <f>B_entropy</f>
        <v>0.9448086</v>
      </c>
      <c r="CJ12" s="19">
        <f>mean_entropy</f>
        <v>0.4032578</v>
      </c>
      <c r="CK12" s="19"/>
      <c r="CL12" s="21">
        <f t="shared" si="12"/>
        <v>0.38100143745707998</v>
      </c>
      <c r="CN12" s="20" t="s">
        <v>5</v>
      </c>
      <c r="CO12" s="19">
        <f>B_entropy</f>
        <v>0.9448086</v>
      </c>
      <c r="CP12" s="19">
        <f>mean_entropy</f>
        <v>0.4032578</v>
      </c>
      <c r="CQ12" s="19"/>
      <c r="CR12" s="21">
        <f t="shared" si="13"/>
        <v>0.38100143745707998</v>
      </c>
    </row>
    <row r="13" spans="1:96" s="15" customFormat="1">
      <c r="A13" s="3">
        <f t="shared" ref="A13:A20" si="14">A12+((A$21-A$11)/10)</f>
        <v>0.1</v>
      </c>
      <c r="B13" s="16">
        <f>AV19</f>
        <v>-3.0768501797039609</v>
      </c>
      <c r="C13" s="17">
        <f>AV21</f>
        <v>4.4072326781255743E-2</v>
      </c>
      <c r="D13" s="16">
        <f>AV24</f>
        <v>10.3569967935951</v>
      </c>
      <c r="F13" s="18"/>
      <c r="G13" s="18"/>
      <c r="H13" s="19"/>
      <c r="I13" s="19"/>
      <c r="J13" s="19"/>
      <c r="K13" s="19"/>
      <c r="L13" s="19"/>
      <c r="N13" s="20" t="s">
        <v>6</v>
      </c>
      <c r="O13" s="19">
        <f>B_mippct</f>
        <v>3.0239919999999998</v>
      </c>
      <c r="P13" s="19">
        <f>mean_mippct</f>
        <v>5.96263E-2</v>
      </c>
      <c r="Q13" s="19"/>
      <c r="R13" s="21">
        <f t="shared" si="0"/>
        <v>0.18030945418959998</v>
      </c>
      <c r="T13" s="20" t="s">
        <v>6</v>
      </c>
      <c r="U13" s="19">
        <f>B_mippct</f>
        <v>3.0239919999999998</v>
      </c>
      <c r="V13" s="19">
        <f>mean_mippct</f>
        <v>5.96263E-2</v>
      </c>
      <c r="W13" s="19"/>
      <c r="X13" s="21">
        <f t="shared" si="1"/>
        <v>0.18030945418959998</v>
      </c>
      <c r="Z13" s="20" t="s">
        <v>6</v>
      </c>
      <c r="AA13" s="19">
        <f>B_mippct</f>
        <v>3.0239919999999998</v>
      </c>
      <c r="AB13" s="19">
        <f>mean_mippct</f>
        <v>5.96263E-2</v>
      </c>
      <c r="AC13" s="19"/>
      <c r="AD13" s="21">
        <f t="shared" si="2"/>
        <v>0.18030945418959998</v>
      </c>
      <c r="AF13" s="20" t="s">
        <v>6</v>
      </c>
      <c r="AG13" s="19">
        <f>B_mippct</f>
        <v>3.0239919999999998</v>
      </c>
      <c r="AH13" s="19">
        <f>mean_mippct</f>
        <v>5.96263E-2</v>
      </c>
      <c r="AI13" s="19"/>
      <c r="AJ13" s="21">
        <f t="shared" si="3"/>
        <v>0.18030945418959998</v>
      </c>
      <c r="AL13" s="20" t="s">
        <v>6</v>
      </c>
      <c r="AM13" s="19">
        <f>B_mippct</f>
        <v>3.0239919999999998</v>
      </c>
      <c r="AN13" s="19">
        <f>mean_mippct</f>
        <v>5.96263E-2</v>
      </c>
      <c r="AO13" s="19"/>
      <c r="AP13" s="21">
        <f t="shared" si="4"/>
        <v>0.18030945418959998</v>
      </c>
      <c r="AR13" s="20" t="s">
        <v>6</v>
      </c>
      <c r="AS13" s="19">
        <f>B_mippct</f>
        <v>3.0239919999999998</v>
      </c>
      <c r="AT13" s="19">
        <f>mean_mippct</f>
        <v>5.96263E-2</v>
      </c>
      <c r="AU13" s="19"/>
      <c r="AV13" s="21">
        <f t="shared" si="5"/>
        <v>0.18030945418959998</v>
      </c>
      <c r="AX13" s="20" t="s">
        <v>6</v>
      </c>
      <c r="AY13" s="19">
        <f>B_mippct</f>
        <v>3.0239919999999998</v>
      </c>
      <c r="AZ13" s="19">
        <f>mean_mippct</f>
        <v>5.96263E-2</v>
      </c>
      <c r="BA13" s="19"/>
      <c r="BB13" s="21">
        <f t="shared" si="6"/>
        <v>0.18030945418959998</v>
      </c>
      <c r="BD13" s="20" t="s">
        <v>6</v>
      </c>
      <c r="BE13" s="19">
        <f>B_mippct</f>
        <v>3.0239919999999998</v>
      </c>
      <c r="BF13" s="19">
        <f>mean_mippct</f>
        <v>5.96263E-2</v>
      </c>
      <c r="BG13" s="19"/>
      <c r="BH13" s="21">
        <f t="shared" si="7"/>
        <v>0.18030945418959998</v>
      </c>
      <c r="BJ13" s="20" t="s">
        <v>6</v>
      </c>
      <c r="BK13" s="19">
        <f>B_mippct</f>
        <v>3.0239919999999998</v>
      </c>
      <c r="BL13" s="19">
        <f>mean_mippct</f>
        <v>5.96263E-2</v>
      </c>
      <c r="BM13" s="19"/>
      <c r="BN13" s="21">
        <f t="shared" si="8"/>
        <v>0.18030945418959998</v>
      </c>
      <c r="BP13" s="20" t="s">
        <v>6</v>
      </c>
      <c r="BQ13" s="19">
        <f>B_mippct</f>
        <v>3.0239919999999998</v>
      </c>
      <c r="BR13" s="19">
        <f>mean_mippct</f>
        <v>5.96263E-2</v>
      </c>
      <c r="BS13" s="19"/>
      <c r="BT13" s="21">
        <f t="shared" si="9"/>
        <v>0.18030945418959998</v>
      </c>
      <c r="BV13" s="20" t="s">
        <v>6</v>
      </c>
      <c r="BW13" s="19">
        <f>B_mippct</f>
        <v>3.0239919999999998</v>
      </c>
      <c r="BX13" s="19">
        <f>mean_mippct</f>
        <v>5.96263E-2</v>
      </c>
      <c r="BY13" s="19"/>
      <c r="BZ13" s="21">
        <f t="shared" si="10"/>
        <v>0.18030945418959998</v>
      </c>
      <c r="CB13" s="20" t="s">
        <v>6</v>
      </c>
      <c r="CC13" s="19">
        <f>B_mippct</f>
        <v>3.0239919999999998</v>
      </c>
      <c r="CD13" s="19">
        <f>mean_mippct</f>
        <v>5.96263E-2</v>
      </c>
      <c r="CE13" s="19"/>
      <c r="CF13" s="21">
        <f t="shared" si="11"/>
        <v>0.18030945418959998</v>
      </c>
      <c r="CH13" s="20" t="s">
        <v>6</v>
      </c>
      <c r="CI13" s="19">
        <f>B_mippct</f>
        <v>3.0239919999999998</v>
      </c>
      <c r="CJ13" s="19">
        <f>mean_mippct</f>
        <v>5.96263E-2</v>
      </c>
      <c r="CK13" s="19"/>
      <c r="CL13" s="21">
        <f t="shared" si="12"/>
        <v>0.18030945418959998</v>
      </c>
      <c r="CN13" s="20" t="s">
        <v>6</v>
      </c>
      <c r="CO13" s="19">
        <f>B_mippct</f>
        <v>3.0239919999999998</v>
      </c>
      <c r="CP13" s="19">
        <f>mean_mippct</f>
        <v>5.96263E-2</v>
      </c>
      <c r="CQ13" s="19"/>
      <c r="CR13" s="21">
        <f t="shared" si="13"/>
        <v>0.18030945418959998</v>
      </c>
    </row>
    <row r="14" spans="1:96">
      <c r="A14" s="3">
        <f t="shared" si="14"/>
        <v>0.15000000000000002</v>
      </c>
      <c r="B14" s="12">
        <f>BB19</f>
        <v>-2.8739183797039609</v>
      </c>
      <c r="C14" s="13">
        <f>BB21</f>
        <v>5.3458033654635494E-2</v>
      </c>
      <c r="D14" s="12">
        <f>BB24</f>
        <v>12.56263790883934</v>
      </c>
      <c r="F14" s="10"/>
      <c r="G14" s="8"/>
      <c r="H14" s="8"/>
      <c r="I14" s="8"/>
      <c r="J14" s="10"/>
      <c r="K14" s="10"/>
      <c r="L14" s="10"/>
      <c r="N14" s="6" t="s">
        <v>8</v>
      </c>
      <c r="O14" s="8">
        <f>B_execorderspct</f>
        <v>0.68839289999999997</v>
      </c>
      <c r="P14" s="8">
        <f>mean_execorderspct</f>
        <v>6.5810400000000005E-2</v>
      </c>
      <c r="Q14" s="8"/>
      <c r="R14" s="2">
        <f t="shared" si="0"/>
        <v>4.5303412106159999E-2</v>
      </c>
      <c r="T14" s="6" t="s">
        <v>8</v>
      </c>
      <c r="U14" s="8">
        <f>B_execorderspct</f>
        <v>0.68839289999999997</v>
      </c>
      <c r="V14" s="8">
        <f>mean_execorderspct</f>
        <v>6.5810400000000005E-2</v>
      </c>
      <c r="W14" s="8"/>
      <c r="X14" s="2">
        <f t="shared" si="1"/>
        <v>4.5303412106159999E-2</v>
      </c>
      <c r="Z14" s="6" t="s">
        <v>8</v>
      </c>
      <c r="AA14" s="8">
        <f>B_execorderspct</f>
        <v>0.68839289999999997</v>
      </c>
      <c r="AB14" s="8">
        <f>mean_execorderspct</f>
        <v>6.5810400000000005E-2</v>
      </c>
      <c r="AC14" s="8"/>
      <c r="AD14" s="2">
        <f t="shared" si="2"/>
        <v>4.5303412106159999E-2</v>
      </c>
      <c r="AF14" s="6" t="s">
        <v>8</v>
      </c>
      <c r="AG14" s="8">
        <f>B_execorderspct</f>
        <v>0.68839289999999997</v>
      </c>
      <c r="AH14" s="8">
        <f>mean_execorderspct</f>
        <v>6.5810400000000005E-2</v>
      </c>
      <c r="AI14" s="8"/>
      <c r="AJ14" s="2">
        <f t="shared" si="3"/>
        <v>4.5303412106159999E-2</v>
      </c>
      <c r="AL14" s="6" t="s">
        <v>8</v>
      </c>
      <c r="AM14" s="8">
        <f>B_execorderspct</f>
        <v>0.68839289999999997</v>
      </c>
      <c r="AN14" s="8">
        <f>mean_execorderspct</f>
        <v>6.5810400000000005E-2</v>
      </c>
      <c r="AO14" s="8"/>
      <c r="AP14" s="2">
        <f t="shared" si="4"/>
        <v>4.5303412106159999E-2</v>
      </c>
      <c r="AR14" s="6" t="s">
        <v>8</v>
      </c>
      <c r="AS14" s="8">
        <f>B_execorderspct</f>
        <v>0.68839289999999997</v>
      </c>
      <c r="AT14" s="8">
        <f>mean_execorderspct</f>
        <v>6.5810400000000005E-2</v>
      </c>
      <c r="AU14" s="8"/>
      <c r="AV14" s="2">
        <f t="shared" si="5"/>
        <v>4.5303412106159999E-2</v>
      </c>
      <c r="AX14" s="6" t="s">
        <v>8</v>
      </c>
      <c r="AY14" s="8">
        <f>B_execorderspct</f>
        <v>0.68839289999999997</v>
      </c>
      <c r="AZ14" s="8">
        <f>mean_execorderspct</f>
        <v>6.5810400000000005E-2</v>
      </c>
      <c r="BA14" s="8"/>
      <c r="BB14" s="2">
        <f t="shared" si="6"/>
        <v>4.5303412106159999E-2</v>
      </c>
      <c r="BD14" s="6" t="s">
        <v>8</v>
      </c>
      <c r="BE14" s="8">
        <f>B_execorderspct</f>
        <v>0.68839289999999997</v>
      </c>
      <c r="BF14" s="8">
        <f>mean_execorderspct</f>
        <v>6.5810400000000005E-2</v>
      </c>
      <c r="BG14" s="8"/>
      <c r="BH14" s="2">
        <f t="shared" si="7"/>
        <v>4.5303412106159999E-2</v>
      </c>
      <c r="BJ14" s="6" t="s">
        <v>8</v>
      </c>
      <c r="BK14" s="8">
        <f>B_execorderspct</f>
        <v>0.68839289999999997</v>
      </c>
      <c r="BL14" s="8">
        <f>mean_execorderspct</f>
        <v>6.5810400000000005E-2</v>
      </c>
      <c r="BM14" s="8"/>
      <c r="BN14" s="2">
        <f t="shared" si="8"/>
        <v>4.5303412106159999E-2</v>
      </c>
      <c r="BP14" s="6" t="s">
        <v>8</v>
      </c>
      <c r="BQ14" s="8">
        <f>B_execorderspct</f>
        <v>0.68839289999999997</v>
      </c>
      <c r="BR14" s="8">
        <f>mean_execorderspct</f>
        <v>6.5810400000000005E-2</v>
      </c>
      <c r="BS14" s="8"/>
      <c r="BT14" s="2">
        <f t="shared" si="9"/>
        <v>4.5303412106159999E-2</v>
      </c>
      <c r="BV14" s="6" t="s">
        <v>8</v>
      </c>
      <c r="BW14" s="8">
        <f>B_execorderspct</f>
        <v>0.68839289999999997</v>
      </c>
      <c r="BX14" s="8">
        <f>mean_execorderspct</f>
        <v>6.5810400000000005E-2</v>
      </c>
      <c r="BY14" s="8"/>
      <c r="BZ14" s="2">
        <f t="shared" si="10"/>
        <v>4.5303412106159999E-2</v>
      </c>
      <c r="CB14" s="6" t="s">
        <v>8</v>
      </c>
      <c r="CC14" s="8">
        <f>B_execorderspct</f>
        <v>0.68839289999999997</v>
      </c>
      <c r="CD14" s="8">
        <f>mean_execorderspct</f>
        <v>6.5810400000000005E-2</v>
      </c>
      <c r="CE14" s="8"/>
      <c r="CF14" s="2">
        <f t="shared" si="11"/>
        <v>4.5303412106159999E-2</v>
      </c>
      <c r="CH14" s="6" t="s">
        <v>8</v>
      </c>
      <c r="CI14" s="8">
        <f>B_execorderspct</f>
        <v>0.68839289999999997</v>
      </c>
      <c r="CJ14" s="8">
        <f>mean_execorderspct</f>
        <v>6.5810400000000005E-2</v>
      </c>
      <c r="CK14" s="8"/>
      <c r="CL14" s="2">
        <f t="shared" si="12"/>
        <v>4.5303412106159999E-2</v>
      </c>
      <c r="CN14" s="6" t="s">
        <v>8</v>
      </c>
      <c r="CO14" s="8">
        <f>B_execorderspct</f>
        <v>0.68839289999999997</v>
      </c>
      <c r="CP14" s="8">
        <f>mean_execorderspct</f>
        <v>6.5810400000000005E-2</v>
      </c>
      <c r="CQ14" s="8"/>
      <c r="CR14" s="2">
        <f t="shared" si="13"/>
        <v>4.5303412106159999E-2</v>
      </c>
    </row>
    <row r="15" spans="1:96">
      <c r="A15" s="3">
        <f t="shared" si="14"/>
        <v>0.2</v>
      </c>
      <c r="B15" s="12">
        <f>BH19</f>
        <v>-2.6709865797039609</v>
      </c>
      <c r="C15" s="13">
        <f>BH21</f>
        <v>6.4707234949373735E-2</v>
      </c>
      <c r="D15" s="12">
        <f>BH24</f>
        <v>15.206200213102827</v>
      </c>
      <c r="F15" s="10"/>
      <c r="G15" s="8"/>
      <c r="H15" s="8"/>
      <c r="I15" s="8"/>
      <c r="J15" s="8"/>
      <c r="K15" s="8"/>
      <c r="L15" s="8"/>
      <c r="N15" s="6" t="s">
        <v>7</v>
      </c>
      <c r="O15" s="8">
        <f>B_lawspct</f>
        <v>4.0586359999999999</v>
      </c>
      <c r="P15" s="8">
        <f>mean_lawspct</f>
        <v>6.7526900000000001E-2</v>
      </c>
      <c r="Q15" s="8"/>
      <c r="R15" s="2">
        <f t="shared" si="0"/>
        <v>0.2740671073084</v>
      </c>
      <c r="T15" s="6" t="s">
        <v>7</v>
      </c>
      <c r="U15" s="8">
        <f>B_lawspct</f>
        <v>4.0586359999999999</v>
      </c>
      <c r="V15" s="8">
        <f>mean_lawspct</f>
        <v>6.7526900000000001E-2</v>
      </c>
      <c r="W15" s="8">
        <f>sd_lawspct</f>
        <v>6.46365E-2</v>
      </c>
      <c r="X15" s="2">
        <f t="shared" si="1"/>
        <v>0.53640313312239996</v>
      </c>
      <c r="Z15" s="6" t="s">
        <v>7</v>
      </c>
      <c r="AA15" s="8">
        <f>B_lawspct</f>
        <v>4.0586359999999999</v>
      </c>
      <c r="AB15" s="8">
        <f>mean_lawspct</f>
        <v>6.7526900000000001E-2</v>
      </c>
      <c r="AC15" s="8">
        <f>-sd_lawspct</f>
        <v>-6.46365E-2</v>
      </c>
      <c r="AD15" s="2">
        <f t="shared" si="2"/>
        <v>1.1731081494400004E-2</v>
      </c>
      <c r="AF15" s="6" t="s">
        <v>7</v>
      </c>
      <c r="AG15" s="8">
        <f>B_lawspct</f>
        <v>4.0586359999999999</v>
      </c>
      <c r="AH15" s="11">
        <f>$A$11</f>
        <v>0</v>
      </c>
      <c r="AI15" s="8"/>
      <c r="AJ15" s="2">
        <f t="shared" si="3"/>
        <v>0</v>
      </c>
      <c r="AL15" s="6" t="s">
        <v>7</v>
      </c>
      <c r="AM15" s="8">
        <f>B_lawspct</f>
        <v>4.0586359999999999</v>
      </c>
      <c r="AN15" s="11">
        <f>$A$12</f>
        <v>0.05</v>
      </c>
      <c r="AO15" s="8"/>
      <c r="AP15" s="2">
        <f t="shared" si="4"/>
        <v>0.2029318</v>
      </c>
      <c r="AR15" s="6" t="s">
        <v>7</v>
      </c>
      <c r="AS15" s="8">
        <f>B_lawspct</f>
        <v>4.0586359999999999</v>
      </c>
      <c r="AT15" s="11">
        <f>$A$13</f>
        <v>0.1</v>
      </c>
      <c r="AU15" s="8"/>
      <c r="AV15" s="2">
        <f t="shared" si="5"/>
        <v>0.40586359999999999</v>
      </c>
      <c r="AX15" s="6" t="s">
        <v>7</v>
      </c>
      <c r="AY15" s="8">
        <f>B_lawspct</f>
        <v>4.0586359999999999</v>
      </c>
      <c r="AZ15" s="11">
        <f>$A$14</f>
        <v>0.15000000000000002</v>
      </c>
      <c r="BA15" s="8"/>
      <c r="BB15" s="2">
        <f t="shared" si="6"/>
        <v>0.6087954000000001</v>
      </c>
      <c r="BD15" s="6" t="s">
        <v>7</v>
      </c>
      <c r="BE15" s="8">
        <f>B_lawspct</f>
        <v>4.0586359999999999</v>
      </c>
      <c r="BF15" s="11">
        <f>$A$15</f>
        <v>0.2</v>
      </c>
      <c r="BG15" s="8"/>
      <c r="BH15" s="2">
        <f t="shared" si="7"/>
        <v>0.81172719999999998</v>
      </c>
      <c r="BJ15" s="6" t="s">
        <v>7</v>
      </c>
      <c r="BK15" s="8">
        <f>B_lawspct</f>
        <v>4.0586359999999999</v>
      </c>
      <c r="BL15" s="11">
        <f>$A$16</f>
        <v>0.25</v>
      </c>
      <c r="BM15" s="8"/>
      <c r="BN15" s="2">
        <f t="shared" si="8"/>
        <v>1.014659</v>
      </c>
      <c r="BP15" s="6" t="s">
        <v>7</v>
      </c>
      <c r="BQ15" s="8">
        <f>B_lawspct</f>
        <v>4.0586359999999999</v>
      </c>
      <c r="BR15" s="11">
        <f>$A$17</f>
        <v>0.3</v>
      </c>
      <c r="BS15" s="8"/>
      <c r="BT15" s="2">
        <f t="shared" si="9"/>
        <v>1.2175908</v>
      </c>
      <c r="BV15" s="6" t="s">
        <v>7</v>
      </c>
      <c r="BW15" s="8">
        <f>B_lawspct</f>
        <v>4.0586359999999999</v>
      </c>
      <c r="BX15" s="11">
        <f>$A$18</f>
        <v>0.35</v>
      </c>
      <c r="BY15" s="8"/>
      <c r="BZ15" s="2">
        <f t="shared" si="10"/>
        <v>1.4205226</v>
      </c>
      <c r="CB15" s="6" t="s">
        <v>7</v>
      </c>
      <c r="CC15" s="8">
        <f>B_lawspct</f>
        <v>4.0586359999999999</v>
      </c>
      <c r="CD15" s="11">
        <f>$A$19</f>
        <v>0.39999999999999997</v>
      </c>
      <c r="CE15" s="8"/>
      <c r="CF15" s="2">
        <f t="shared" si="11"/>
        <v>1.6234543999999997</v>
      </c>
      <c r="CH15" s="6" t="s">
        <v>7</v>
      </c>
      <c r="CI15" s="8">
        <f>B_lawspct</f>
        <v>4.0586359999999999</v>
      </c>
      <c r="CJ15" s="11">
        <f>$A$20</f>
        <v>0.44999999999999996</v>
      </c>
      <c r="CK15" s="8"/>
      <c r="CL15" s="2">
        <f t="shared" si="12"/>
        <v>1.8263861999999997</v>
      </c>
      <c r="CN15" s="6" t="s">
        <v>7</v>
      </c>
      <c r="CO15" s="8">
        <f>B_lawspct</f>
        <v>4.0586359999999999</v>
      </c>
      <c r="CP15" s="11">
        <f>$A$21</f>
        <v>0.5</v>
      </c>
      <c r="CQ15" s="8"/>
      <c r="CR15" s="2">
        <f t="shared" si="13"/>
        <v>2.029318</v>
      </c>
    </row>
    <row r="16" spans="1:96">
      <c r="A16" s="3">
        <f t="shared" si="14"/>
        <v>0.25</v>
      </c>
      <c r="B16" s="12">
        <f>BN19</f>
        <v>-2.4680547797039609</v>
      </c>
      <c r="C16" s="13">
        <f>BN21</f>
        <v>7.8128223149586548E-2</v>
      </c>
      <c r="D16" s="12">
        <f>BN24</f>
        <v>18.360132440152839</v>
      </c>
      <c r="F16" s="10"/>
      <c r="G16" s="8"/>
      <c r="H16" s="8"/>
      <c r="I16" s="8"/>
      <c r="J16" s="8"/>
      <c r="K16" s="8"/>
      <c r="L16" s="8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</row>
    <row r="17" spans="1:96">
      <c r="A17" s="3">
        <f t="shared" si="14"/>
        <v>0.3</v>
      </c>
      <c r="B17" s="12">
        <f>BT19</f>
        <v>-2.2651229797039609</v>
      </c>
      <c r="C17" s="13">
        <f>BT21</f>
        <v>9.4052946538283416E-2</v>
      </c>
      <c r="D17" s="12">
        <f>BT24</f>
        <v>22.102442436496602</v>
      </c>
      <c r="F17" s="10"/>
      <c r="G17" s="8"/>
      <c r="H17" s="8"/>
      <c r="I17" s="8"/>
      <c r="J17" s="8"/>
      <c r="K17" s="8"/>
      <c r="L17" s="8"/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</row>
    <row r="18" spans="1:96">
      <c r="A18" s="3">
        <f t="shared" si="14"/>
        <v>0.35</v>
      </c>
      <c r="B18" s="12">
        <f>BZ19</f>
        <v>-2.0621911797039609</v>
      </c>
      <c r="C18" s="13">
        <f>BZ21</f>
        <v>0.11282631442930145</v>
      </c>
      <c r="D18" s="12">
        <f>BZ24</f>
        <v>26.514183890885842</v>
      </c>
      <c r="F18" s="10"/>
      <c r="G18" s="8"/>
      <c r="H18" s="8"/>
      <c r="I18" s="8"/>
      <c r="J18" s="8"/>
      <c r="K18" s="8"/>
      <c r="L18" s="8"/>
    </row>
    <row r="19" spans="1:96">
      <c r="A19" s="3">
        <f t="shared" si="14"/>
        <v>0.39999999999999997</v>
      </c>
      <c r="B19" s="12">
        <f>CF19</f>
        <v>-1.8592593797039612</v>
      </c>
      <c r="C19" s="13">
        <f>CF21</f>
        <v>0.13478940063336531</v>
      </c>
      <c r="D19" s="12">
        <f>CF24</f>
        <v>31.675509148840849</v>
      </c>
      <c r="F19" s="10"/>
      <c r="G19" s="8"/>
      <c r="H19" s="8"/>
      <c r="I19" s="8"/>
      <c r="J19" s="8"/>
      <c r="K19" s="8"/>
      <c r="L19" s="8"/>
      <c r="P19" s="2" t="s">
        <v>12</v>
      </c>
      <c r="R19" s="2">
        <f>(SUM(R9:R17))</f>
        <v>-3.2086466723955609</v>
      </c>
      <c r="V19" s="2" t="s">
        <v>12</v>
      </c>
      <c r="X19" s="2">
        <f>(SUM(X9:X17))</f>
        <v>-2.9463106465815612</v>
      </c>
      <c r="AB19" s="2" t="s">
        <v>12</v>
      </c>
      <c r="AD19" s="2">
        <f>(SUM(AD9:AD17))</f>
        <v>-3.4709826982095611</v>
      </c>
      <c r="AH19" s="2" t="s">
        <v>12</v>
      </c>
      <c r="AJ19" s="2">
        <f>(SUM(AJ9:AJ17))</f>
        <v>-3.4827137797039609</v>
      </c>
      <c r="AN19" s="2" t="s">
        <v>12</v>
      </c>
      <c r="AP19" s="2">
        <f>(SUM(AP9:AP17))</f>
        <v>-3.2797819797039609</v>
      </c>
      <c r="AT19" s="2" t="s">
        <v>12</v>
      </c>
      <c r="AV19" s="2">
        <f>(SUM(AV9:AV17))</f>
        <v>-3.0768501797039609</v>
      </c>
      <c r="AZ19" s="2" t="s">
        <v>12</v>
      </c>
      <c r="BB19" s="2">
        <f>(SUM(BB9:BB17))</f>
        <v>-2.8739183797039609</v>
      </c>
      <c r="BF19" s="2" t="s">
        <v>12</v>
      </c>
      <c r="BH19" s="2">
        <f>(SUM(BH9:BH17))</f>
        <v>-2.6709865797039609</v>
      </c>
      <c r="BL19" s="2" t="s">
        <v>12</v>
      </c>
      <c r="BN19" s="2">
        <f>(SUM(BN9:BN17))</f>
        <v>-2.4680547797039609</v>
      </c>
      <c r="BR19" s="2" t="s">
        <v>12</v>
      </c>
      <c r="BT19" s="2">
        <f>(SUM(BT9:BT17))</f>
        <v>-2.2651229797039609</v>
      </c>
      <c r="BX19" s="2" t="s">
        <v>12</v>
      </c>
      <c r="BZ19" s="2">
        <f>(SUM(BZ9:BZ17))</f>
        <v>-2.0621911797039609</v>
      </c>
      <c r="CD19" s="2" t="s">
        <v>12</v>
      </c>
      <c r="CF19" s="2">
        <f>(SUM(CF9:CF17))</f>
        <v>-1.8592593797039612</v>
      </c>
      <c r="CJ19" s="2" t="s">
        <v>12</v>
      </c>
      <c r="CL19" s="2">
        <f>(SUM(CL9:CL17))</f>
        <v>-1.6563275797039612</v>
      </c>
      <c r="CP19" s="2" t="s">
        <v>12</v>
      </c>
      <c r="CR19" s="2">
        <f>(SUM(CR9:CR17))</f>
        <v>-1.4533957797039609</v>
      </c>
    </row>
    <row r="20" spans="1:96">
      <c r="A20" s="3">
        <f t="shared" si="14"/>
        <v>0.44999999999999996</v>
      </c>
      <c r="B20" s="12">
        <f>CL19</f>
        <v>-1.6563275797039612</v>
      </c>
      <c r="C20" s="13">
        <f>CL21</f>
        <v>0.16025559186189556</v>
      </c>
      <c r="D20" s="12">
        <f>CL24</f>
        <v>37.660064087545457</v>
      </c>
      <c r="F20" s="10"/>
      <c r="G20" s="8"/>
      <c r="H20" s="8"/>
      <c r="I20" s="8"/>
      <c r="J20" s="8"/>
      <c r="K20" s="8"/>
      <c r="L20" s="8"/>
    </row>
    <row r="21" spans="1:96">
      <c r="A21" s="3">
        <f>max_lawspct</f>
        <v>0.5</v>
      </c>
      <c r="B21" s="12">
        <f>CR19</f>
        <v>-1.4533957797039609</v>
      </c>
      <c r="C21" s="13">
        <f>CR21</f>
        <v>0.18947950229286814</v>
      </c>
      <c r="D21" s="12">
        <f>CR24</f>
        <v>44.527683038824016</v>
      </c>
      <c r="F21" s="10"/>
      <c r="G21" s="8"/>
      <c r="H21" s="8"/>
      <c r="I21" s="8"/>
      <c r="J21" s="8"/>
      <c r="K21" s="8"/>
      <c r="L21" s="8"/>
      <c r="P21" s="2" t="s">
        <v>13</v>
      </c>
      <c r="R21" s="2">
        <f>(1/(1+(EXP(-R19))))</f>
        <v>3.8841626658578529E-2</v>
      </c>
      <c r="V21" s="2" t="s">
        <v>13</v>
      </c>
      <c r="X21" s="2">
        <f>(1/(1+(EXP(-X19))))</f>
        <v>4.9911170640271715E-2</v>
      </c>
      <c r="AB21" s="2" t="s">
        <v>13</v>
      </c>
      <c r="AD21" s="2">
        <f>(1/(1+(EXP(-AD19))))</f>
        <v>3.0149233866040463E-2</v>
      </c>
      <c r="AH21" s="2" t="s">
        <v>13</v>
      </c>
      <c r="AJ21" s="2">
        <f>(1/(1+(EXP(-AJ19))))</f>
        <v>2.9808098224932487E-2</v>
      </c>
      <c r="AN21" s="2" t="s">
        <v>13</v>
      </c>
      <c r="AP21" s="2">
        <f>(1/(1+(EXP(-AP19))))</f>
        <v>3.6271336662094818E-2</v>
      </c>
      <c r="AT21" s="2" t="s">
        <v>13</v>
      </c>
      <c r="AV21" s="2">
        <f>(1/(1+(EXP(-AV19))))</f>
        <v>4.4072326781255743E-2</v>
      </c>
      <c r="AZ21" s="2" t="s">
        <v>13</v>
      </c>
      <c r="BB21" s="2">
        <f>(1/(1+(EXP(-BB19))))</f>
        <v>5.3458033654635494E-2</v>
      </c>
      <c r="BF21" s="2" t="s">
        <v>13</v>
      </c>
      <c r="BH21" s="2">
        <f>(1/(1+(EXP(-BH19))))</f>
        <v>6.4707234949373735E-2</v>
      </c>
      <c r="BL21" s="2" t="s">
        <v>13</v>
      </c>
      <c r="BN21" s="2">
        <f>(1/(1+(EXP(-BN19))))</f>
        <v>7.8128223149586548E-2</v>
      </c>
      <c r="BR21" s="2" t="s">
        <v>13</v>
      </c>
      <c r="BT21" s="2">
        <f>(1/(1+(EXP(-BT19))))</f>
        <v>9.4052946538283416E-2</v>
      </c>
      <c r="BX21" s="2" t="s">
        <v>13</v>
      </c>
      <c r="BZ21" s="2">
        <f>(1/(1+(EXP(-BZ19))))</f>
        <v>0.11282631442930145</v>
      </c>
      <c r="CD21" s="2" t="s">
        <v>13</v>
      </c>
      <c r="CF21" s="2">
        <f>(1/(1+(EXP(-CF19))))</f>
        <v>0.13478940063336531</v>
      </c>
      <c r="CJ21" s="2" t="s">
        <v>13</v>
      </c>
      <c r="CL21" s="2">
        <f>(1/(1+(EXP(-CL19))))</f>
        <v>0.16025559186189556</v>
      </c>
      <c r="CP21" s="2" t="s">
        <v>13</v>
      </c>
      <c r="CR21" s="2">
        <f>(1/(1+(EXP(-CR19))))</f>
        <v>0.18947950229286814</v>
      </c>
    </row>
    <row r="22" spans="1:96">
      <c r="F22" s="10"/>
      <c r="G22" s="8"/>
      <c r="H22" s="8"/>
      <c r="I22" s="8"/>
      <c r="J22" s="8"/>
      <c r="K22" s="8"/>
      <c r="L22" s="8"/>
      <c r="P22" s="2" t="s">
        <v>36</v>
      </c>
      <c r="R22" s="2">
        <f>ABS($R$21-R21)</f>
        <v>0</v>
      </c>
      <c r="V22" s="2" t="s">
        <v>36</v>
      </c>
      <c r="X22" s="2">
        <f>ABS($R$21-X21)</f>
        <v>1.1069543981693186E-2</v>
      </c>
      <c r="AB22" s="2" t="s">
        <v>36</v>
      </c>
      <c r="AD22" s="2">
        <f>ABS($R$21-AD21)</f>
        <v>8.6923927925380666E-3</v>
      </c>
      <c r="AH22" s="2" t="s">
        <v>36</v>
      </c>
      <c r="AJ22" s="2">
        <f>ABS($R$21-AJ21)</f>
        <v>9.0335284336460417E-3</v>
      </c>
      <c r="AN22" s="2" t="s">
        <v>36</v>
      </c>
      <c r="AP22" s="2">
        <f>ABS($R$21-AP21)</f>
        <v>2.5702899964837114E-3</v>
      </c>
      <c r="AT22" s="2" t="s">
        <v>36</v>
      </c>
      <c r="AV22" s="2">
        <f>ABS($R$21-AV21)</f>
        <v>5.2307001226772135E-3</v>
      </c>
      <c r="AZ22" s="2" t="s">
        <v>36</v>
      </c>
      <c r="BB22" s="2">
        <f>ABS($R$21-BB21)</f>
        <v>1.4616406996056965E-2</v>
      </c>
      <c r="BF22" s="2" t="s">
        <v>36</v>
      </c>
      <c r="BH22" s="2">
        <f>ABS($R$21-BH21)</f>
        <v>2.5865608290795206E-2</v>
      </c>
      <c r="BL22" s="2" t="s">
        <v>36</v>
      </c>
      <c r="BN22" s="2">
        <f>ABS($R$21-BN21)</f>
        <v>3.9286596491008019E-2</v>
      </c>
      <c r="BR22" s="2" t="s">
        <v>36</v>
      </c>
      <c r="BT22" s="2">
        <f>ABS($R$21-BT21)</f>
        <v>5.5211319879704887E-2</v>
      </c>
      <c r="BX22" s="2" t="s">
        <v>36</v>
      </c>
      <c r="BZ22" s="2">
        <f>ABS($R$21-BZ21)</f>
        <v>7.3984687770722923E-2</v>
      </c>
      <c r="CD22" s="2" t="s">
        <v>36</v>
      </c>
      <c r="CF22" s="2">
        <f>ABS($R$21-CF21)</f>
        <v>9.5947773974786779E-2</v>
      </c>
      <c r="CJ22" s="2" t="s">
        <v>36</v>
      </c>
      <c r="CL22" s="2">
        <f>ABS($R$21-CL21)</f>
        <v>0.12141396520331703</v>
      </c>
      <c r="CP22" s="2" t="s">
        <v>36</v>
      </c>
      <c r="CR22" s="2">
        <f>ABS($R$21-CR21)</f>
        <v>0.1506378756342896</v>
      </c>
    </row>
    <row r="23" spans="1:96">
      <c r="A23" s="3" t="s">
        <v>87</v>
      </c>
      <c r="P23" s="2" t="s">
        <v>37</v>
      </c>
      <c r="R23" s="9">
        <v>235</v>
      </c>
      <c r="V23" s="2" t="s">
        <v>37</v>
      </c>
      <c r="X23" s="9">
        <v>235</v>
      </c>
      <c r="AB23" s="2" t="s">
        <v>37</v>
      </c>
      <c r="AD23" s="9">
        <v>235</v>
      </c>
      <c r="AH23" s="2" t="s">
        <v>37</v>
      </c>
      <c r="AJ23" s="9">
        <v>235</v>
      </c>
      <c r="AN23" s="2" t="s">
        <v>37</v>
      </c>
      <c r="AP23" s="9">
        <v>235</v>
      </c>
      <c r="AT23" s="2" t="s">
        <v>37</v>
      </c>
      <c r="AV23" s="9">
        <v>235</v>
      </c>
      <c r="AZ23" s="2" t="s">
        <v>37</v>
      </c>
      <c r="BB23" s="9">
        <v>235</v>
      </c>
      <c r="BF23" s="2" t="s">
        <v>37</v>
      </c>
      <c r="BH23" s="9">
        <v>235</v>
      </c>
      <c r="BL23" s="2" t="s">
        <v>37</v>
      </c>
      <c r="BN23" s="9">
        <v>235</v>
      </c>
      <c r="BR23" s="2" t="s">
        <v>37</v>
      </c>
      <c r="BT23" s="9">
        <v>235</v>
      </c>
      <c r="BX23" s="2" t="s">
        <v>37</v>
      </c>
      <c r="BZ23" s="9">
        <v>235</v>
      </c>
      <c r="CD23" s="2" t="s">
        <v>37</v>
      </c>
      <c r="CF23" s="9">
        <v>235</v>
      </c>
      <c r="CJ23" s="2" t="s">
        <v>37</v>
      </c>
      <c r="CL23" s="9">
        <v>235</v>
      </c>
      <c r="CP23" s="2" t="s">
        <v>37</v>
      </c>
      <c r="CR23" s="9">
        <v>235</v>
      </c>
    </row>
    <row r="24" spans="1:96">
      <c r="A24" s="3">
        <f>A21-A20</f>
        <v>5.0000000000000044E-2</v>
      </c>
      <c r="P24" s="2" t="s">
        <v>35</v>
      </c>
      <c r="R24" s="9">
        <f>R21*R23</f>
        <v>9.1277822647659548</v>
      </c>
      <c r="V24" s="2" t="s">
        <v>35</v>
      </c>
      <c r="X24" s="9">
        <f>X21*X23</f>
        <v>11.729125100463854</v>
      </c>
      <c r="AB24" s="2" t="s">
        <v>35</v>
      </c>
      <c r="AD24" s="9">
        <f>AD21*AD23</f>
        <v>7.0850699585195089</v>
      </c>
      <c r="AH24" s="2" t="s">
        <v>35</v>
      </c>
      <c r="AJ24" s="9">
        <f>AJ21*AJ23</f>
        <v>7.0049030828591343</v>
      </c>
      <c r="AN24" s="2" t="s">
        <v>35</v>
      </c>
      <c r="AP24" s="9">
        <f>AP21*AP23</f>
        <v>8.5237641155922823</v>
      </c>
      <c r="AT24" s="2" t="s">
        <v>35</v>
      </c>
      <c r="AV24" s="9">
        <f>AV21*AV23</f>
        <v>10.3569967935951</v>
      </c>
      <c r="AZ24" s="2" t="s">
        <v>35</v>
      </c>
      <c r="BB24" s="9">
        <f>BB21*BB23</f>
        <v>12.56263790883934</v>
      </c>
      <c r="BF24" s="2" t="s">
        <v>35</v>
      </c>
      <c r="BH24" s="9">
        <f>BH21*BH23</f>
        <v>15.206200213102827</v>
      </c>
      <c r="BL24" s="2" t="s">
        <v>35</v>
      </c>
      <c r="BN24" s="9">
        <f>BN21*BN23</f>
        <v>18.360132440152839</v>
      </c>
      <c r="BR24" s="2" t="s">
        <v>35</v>
      </c>
      <c r="BT24" s="9">
        <f>BT21*BT23</f>
        <v>22.102442436496602</v>
      </c>
      <c r="BX24" s="2" t="s">
        <v>35</v>
      </c>
      <c r="BZ24" s="9">
        <f>BZ21*BZ23</f>
        <v>26.514183890885842</v>
      </c>
      <c r="CD24" s="2" t="s">
        <v>35</v>
      </c>
      <c r="CF24" s="9">
        <f>CF21*CF23</f>
        <v>31.675509148840849</v>
      </c>
      <c r="CJ24" s="2" t="s">
        <v>35</v>
      </c>
      <c r="CL24" s="9">
        <f>CL21*CL23</f>
        <v>37.660064087545457</v>
      </c>
      <c r="CP24" s="2" t="s">
        <v>35</v>
      </c>
      <c r="CR24" s="9">
        <f>CR21*CR23</f>
        <v>44.527683038824016</v>
      </c>
    </row>
    <row r="25" spans="1:96">
      <c r="P25" s="2" t="s">
        <v>10</v>
      </c>
      <c r="R25" s="2">
        <f>R22*R23</f>
        <v>0</v>
      </c>
      <c r="V25" s="2" t="s">
        <v>10</v>
      </c>
      <c r="X25" s="2">
        <f>X22*X23</f>
        <v>2.6013428356978987</v>
      </c>
      <c r="AB25" s="2" t="s">
        <v>10</v>
      </c>
      <c r="AD25" s="2">
        <f>AD22*AD23</f>
        <v>2.0427123062464458</v>
      </c>
      <c r="AH25" s="2" t="s">
        <v>10</v>
      </c>
      <c r="AJ25" s="2">
        <f>AJ22*AJ23</f>
        <v>2.12287918190682</v>
      </c>
      <c r="AN25" s="2" t="s">
        <v>10</v>
      </c>
      <c r="AP25" s="2">
        <f>AP22*AP23</f>
        <v>0.60401814917367214</v>
      </c>
      <c r="AT25" s="2" t="s">
        <v>10</v>
      </c>
      <c r="AV25" s="2">
        <f>AV22*AV23</f>
        <v>1.2292145288291452</v>
      </c>
      <c r="AZ25" s="2" t="s">
        <v>10</v>
      </c>
      <c r="BB25" s="2">
        <f>BB22*BB23</f>
        <v>3.4348556440733868</v>
      </c>
      <c r="BF25" s="2" t="s">
        <v>10</v>
      </c>
      <c r="BH25" s="2">
        <f>BH22*BH23</f>
        <v>6.078417948336873</v>
      </c>
      <c r="BL25" s="2" t="s">
        <v>10</v>
      </c>
      <c r="BN25" s="2">
        <f>BN22*BN23</f>
        <v>9.232350175386884</v>
      </c>
      <c r="BR25" s="2" t="s">
        <v>10</v>
      </c>
      <c r="BT25" s="2">
        <f>BT22*BT23</f>
        <v>12.974660171730649</v>
      </c>
      <c r="BX25" s="2" t="s">
        <v>10</v>
      </c>
      <c r="BZ25" s="2">
        <f>BZ22*BZ23</f>
        <v>17.386401626119888</v>
      </c>
      <c r="CD25" s="2" t="s">
        <v>10</v>
      </c>
      <c r="CF25" s="2">
        <f>CF22*CF23</f>
        <v>22.547726884074894</v>
      </c>
      <c r="CJ25" s="2" t="s">
        <v>10</v>
      </c>
      <c r="CL25" s="2">
        <f>CL22*CL23</f>
        <v>28.532281822779503</v>
      </c>
      <c r="CP25" s="2" t="s">
        <v>10</v>
      </c>
      <c r="CR25" s="2">
        <f>CR22*CR23</f>
        <v>35.399900774058054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5"/>
  <sheetViews>
    <sheetView workbookViewId="0">
      <selection activeCell="A12" sqref="A12:A20"/>
    </sheetView>
  </sheetViews>
  <sheetFormatPr baseColWidth="10" defaultColWidth="9.6640625" defaultRowHeight="15" x14ac:dyDescent="0"/>
  <cols>
    <col min="1" max="1" width="11.1640625" style="3" customWidth="1"/>
    <col min="2" max="2" width="13.33203125" style="12" customWidth="1"/>
    <col min="3" max="3" width="9.6640625" style="13"/>
    <col min="4" max="4" width="10.6640625" style="12" customWidth="1"/>
    <col min="5" max="5" width="9.6640625" style="3"/>
    <col min="6" max="6" width="24.1640625" style="3" bestFit="1" customWidth="1"/>
    <col min="7" max="13" width="9.6640625" style="3"/>
    <col min="14" max="14" width="15.5" style="1" customWidth="1"/>
    <col min="15" max="18" width="9.6640625" style="2"/>
    <col min="19" max="19" width="9.6640625" style="3"/>
    <col min="20" max="20" width="15.5" style="1" customWidth="1"/>
    <col min="21" max="24" width="9.6640625" style="2"/>
    <col min="25" max="25" width="9.6640625" style="3"/>
    <col min="26" max="26" width="15.5" style="1" customWidth="1"/>
    <col min="27" max="30" width="9.6640625" style="2"/>
    <col min="31" max="31" width="9.6640625" style="3"/>
    <col min="32" max="32" width="15.5" style="1" customWidth="1"/>
    <col min="33" max="36" width="9.6640625" style="2"/>
    <col min="37" max="37" width="9.6640625" style="3"/>
    <col min="38" max="38" width="15.5" style="1" customWidth="1"/>
    <col min="39" max="42" width="9.6640625" style="2"/>
    <col min="43" max="43" width="9.6640625" style="3"/>
    <col min="44" max="44" width="15.5" style="1" customWidth="1"/>
    <col min="45" max="48" width="9.6640625" style="2"/>
    <col min="49" max="49" width="9.6640625" style="3"/>
    <col min="50" max="50" width="15.5" style="1" customWidth="1"/>
    <col min="51" max="54" width="9.6640625" style="2"/>
    <col min="55" max="55" width="9.6640625" style="3"/>
    <col min="56" max="56" width="15.5" style="1" customWidth="1"/>
    <col min="57" max="60" width="9.6640625" style="2"/>
    <col min="61" max="61" width="9.6640625" style="3"/>
    <col min="62" max="62" width="15.5" style="1" customWidth="1"/>
    <col min="63" max="66" width="9.6640625" style="2"/>
    <col min="67" max="67" width="9.6640625" style="3"/>
    <col min="68" max="68" width="15.5" style="1" customWidth="1"/>
    <col min="69" max="72" width="9.6640625" style="2"/>
    <col min="73" max="73" width="9.6640625" style="3"/>
    <col min="74" max="74" width="15.5" style="1" customWidth="1"/>
    <col min="75" max="78" width="9.6640625" style="2"/>
    <col min="79" max="79" width="9.6640625" style="3"/>
    <col min="80" max="80" width="15.5" style="1" customWidth="1"/>
    <col min="81" max="84" width="9.6640625" style="2"/>
    <col min="85" max="85" width="9.6640625" style="3"/>
    <col min="86" max="86" width="15.5" style="1" customWidth="1"/>
    <col min="87" max="90" width="9.6640625" style="2"/>
    <col min="91" max="91" width="9.6640625" style="3"/>
    <col min="92" max="92" width="15.5" style="1" customWidth="1"/>
    <col min="93" max="96" width="9.6640625" style="2"/>
    <col min="97" max="16384" width="9.6640625" style="3"/>
  </cols>
  <sheetData>
    <row r="1" spans="1:96">
      <c r="A1" s="1" t="s">
        <v>32</v>
      </c>
      <c r="B1" s="14" t="s">
        <v>33</v>
      </c>
    </row>
    <row r="4" spans="1:96">
      <c r="A4" s="3" t="s">
        <v>31</v>
      </c>
      <c r="F4" s="10"/>
      <c r="G4" s="10"/>
      <c r="H4" s="8"/>
      <c r="I4" s="8"/>
      <c r="J4" s="8"/>
      <c r="K4" s="8"/>
      <c r="L4" s="8"/>
      <c r="N4" s="1" t="s">
        <v>11</v>
      </c>
      <c r="T4" s="1" t="s">
        <v>47</v>
      </c>
      <c r="Z4" s="1" t="s">
        <v>47</v>
      </c>
      <c r="AF4" s="1" t="s">
        <v>47</v>
      </c>
      <c r="AL4" s="1" t="s">
        <v>47</v>
      </c>
      <c r="AR4" s="1" t="s">
        <v>47</v>
      </c>
      <c r="AX4" s="1" t="s">
        <v>47</v>
      </c>
      <c r="BD4" s="1" t="s">
        <v>47</v>
      </c>
      <c r="BJ4" s="1" t="s">
        <v>47</v>
      </c>
      <c r="BP4" s="1" t="s">
        <v>47</v>
      </c>
      <c r="BV4" s="1" t="s">
        <v>47</v>
      </c>
      <c r="CB4" s="1" t="s">
        <v>47</v>
      </c>
      <c r="CH4" s="1" t="s">
        <v>47</v>
      </c>
      <c r="CN4" s="1" t="s">
        <v>47</v>
      </c>
    </row>
    <row r="5" spans="1:96">
      <c r="A5" s="3" t="s">
        <v>46</v>
      </c>
      <c r="B5" s="12" t="s">
        <v>41</v>
      </c>
      <c r="C5" s="13" t="s">
        <v>39</v>
      </c>
      <c r="D5" s="12" t="s">
        <v>38</v>
      </c>
      <c r="F5" s="10"/>
      <c r="G5" s="10"/>
      <c r="H5" s="8"/>
      <c r="I5" s="8"/>
      <c r="J5" s="8"/>
      <c r="K5" s="8"/>
      <c r="L5" s="8"/>
      <c r="T5" s="1" t="s">
        <v>15</v>
      </c>
      <c r="Z5" s="1" t="s">
        <v>17</v>
      </c>
      <c r="AF5" s="1">
        <f>$A$11</f>
        <v>0</v>
      </c>
      <c r="AL5" s="1">
        <f>$A$12</f>
        <v>0.1</v>
      </c>
      <c r="AR5" s="1">
        <f>$A$13</f>
        <v>0.2</v>
      </c>
      <c r="AX5" s="1">
        <f>$A$14</f>
        <v>0.30000000000000004</v>
      </c>
      <c r="BD5" s="1">
        <f>$A$15</f>
        <v>0.4</v>
      </c>
      <c r="BJ5" s="1">
        <f>$A$16</f>
        <v>0.5</v>
      </c>
      <c r="BP5" s="1">
        <f>$A$17</f>
        <v>0.6</v>
      </c>
      <c r="BV5" s="1">
        <f>$A$18</f>
        <v>0.7</v>
      </c>
      <c r="CB5" s="1">
        <f>$A$19</f>
        <v>0.79999999999999993</v>
      </c>
      <c r="CH5" s="1">
        <f>$A$20</f>
        <v>0.89999999999999991</v>
      </c>
      <c r="CN5" s="1">
        <f>$A$21</f>
        <v>1</v>
      </c>
    </row>
    <row r="6" spans="1:96">
      <c r="A6" s="3" t="s">
        <v>44</v>
      </c>
      <c r="B6" s="12">
        <f>R19</f>
        <v>-3.2086466723955609</v>
      </c>
      <c r="C6" s="13">
        <f>R21</f>
        <v>3.8841626658578529E-2</v>
      </c>
      <c r="D6" s="12">
        <f>R24</f>
        <v>9.1277822647659548</v>
      </c>
      <c r="F6" s="10"/>
      <c r="G6" s="10"/>
      <c r="H6" s="8"/>
      <c r="I6" s="8"/>
      <c r="J6" s="8"/>
      <c r="K6" s="8"/>
      <c r="L6" s="8"/>
    </row>
    <row r="7" spans="1:96">
      <c r="E7" s="3" t="s">
        <v>10</v>
      </c>
      <c r="F7" s="10"/>
      <c r="G7" s="10"/>
      <c r="H7" s="8"/>
      <c r="I7" s="8"/>
      <c r="J7" s="8"/>
      <c r="K7" s="8"/>
      <c r="L7" s="8"/>
      <c r="N7" s="4" t="s">
        <v>0</v>
      </c>
      <c r="O7" s="2" t="s">
        <v>1</v>
      </c>
      <c r="P7" s="2" t="s">
        <v>2</v>
      </c>
      <c r="Q7" s="2" t="s">
        <v>40</v>
      </c>
      <c r="R7" s="2" t="s">
        <v>14</v>
      </c>
      <c r="T7" s="4" t="s">
        <v>0</v>
      </c>
      <c r="U7" s="2" t="s">
        <v>1</v>
      </c>
      <c r="V7" s="2" t="s">
        <v>2</v>
      </c>
      <c r="W7" s="2" t="s">
        <v>40</v>
      </c>
      <c r="X7" s="2" t="s">
        <v>14</v>
      </c>
      <c r="Z7" s="4" t="s">
        <v>0</v>
      </c>
      <c r="AA7" s="2" t="s">
        <v>1</v>
      </c>
      <c r="AB7" s="2" t="s">
        <v>2</v>
      </c>
      <c r="AC7" s="2" t="s">
        <v>40</v>
      </c>
      <c r="AD7" s="2" t="s">
        <v>14</v>
      </c>
      <c r="AF7" s="4" t="s">
        <v>0</v>
      </c>
      <c r="AG7" s="2" t="s">
        <v>1</v>
      </c>
      <c r="AH7" s="2" t="s">
        <v>2</v>
      </c>
      <c r="AI7" s="2" t="s">
        <v>40</v>
      </c>
      <c r="AJ7" s="2" t="s">
        <v>14</v>
      </c>
      <c r="AL7" s="4" t="s">
        <v>0</v>
      </c>
      <c r="AM7" s="2" t="s">
        <v>1</v>
      </c>
      <c r="AN7" s="2" t="s">
        <v>2</v>
      </c>
      <c r="AO7" s="2" t="s">
        <v>40</v>
      </c>
      <c r="AP7" s="2" t="s">
        <v>14</v>
      </c>
      <c r="AR7" s="4" t="s">
        <v>0</v>
      </c>
      <c r="AS7" s="2" t="s">
        <v>1</v>
      </c>
      <c r="AT7" s="2" t="s">
        <v>2</v>
      </c>
      <c r="AU7" s="2" t="s">
        <v>40</v>
      </c>
      <c r="AV7" s="2" t="s">
        <v>14</v>
      </c>
      <c r="AX7" s="4" t="s">
        <v>0</v>
      </c>
      <c r="AY7" s="2" t="s">
        <v>1</v>
      </c>
      <c r="AZ7" s="2" t="s">
        <v>2</v>
      </c>
      <c r="BA7" s="2" t="s">
        <v>40</v>
      </c>
      <c r="BB7" s="2" t="s">
        <v>14</v>
      </c>
      <c r="BD7" s="4" t="s">
        <v>0</v>
      </c>
      <c r="BE7" s="2" t="s">
        <v>1</v>
      </c>
      <c r="BF7" s="2" t="s">
        <v>2</v>
      </c>
      <c r="BG7" s="2" t="s">
        <v>40</v>
      </c>
      <c r="BH7" s="2" t="s">
        <v>14</v>
      </c>
      <c r="BJ7" s="4" t="s">
        <v>0</v>
      </c>
      <c r="BK7" s="2" t="s">
        <v>1</v>
      </c>
      <c r="BL7" s="2" t="s">
        <v>2</v>
      </c>
      <c r="BM7" s="2" t="s">
        <v>40</v>
      </c>
      <c r="BN7" s="2" t="s">
        <v>14</v>
      </c>
      <c r="BP7" s="4" t="s">
        <v>0</v>
      </c>
      <c r="BQ7" s="2" t="s">
        <v>1</v>
      </c>
      <c r="BR7" s="2" t="s">
        <v>2</v>
      </c>
      <c r="BS7" s="2" t="s">
        <v>40</v>
      </c>
      <c r="BT7" s="2" t="s">
        <v>14</v>
      </c>
      <c r="BV7" s="4" t="s">
        <v>0</v>
      </c>
      <c r="BW7" s="2" t="s">
        <v>1</v>
      </c>
      <c r="BX7" s="2" t="s">
        <v>2</v>
      </c>
      <c r="BY7" s="2" t="s">
        <v>40</v>
      </c>
      <c r="BZ7" s="2" t="s">
        <v>14</v>
      </c>
      <c r="CB7" s="4" t="s">
        <v>0</v>
      </c>
      <c r="CC7" s="2" t="s">
        <v>1</v>
      </c>
      <c r="CD7" s="2" t="s">
        <v>2</v>
      </c>
      <c r="CE7" s="2" t="s">
        <v>40</v>
      </c>
      <c r="CF7" s="2" t="s">
        <v>14</v>
      </c>
      <c r="CH7" s="4" t="s">
        <v>0</v>
      </c>
      <c r="CI7" s="2" t="s">
        <v>1</v>
      </c>
      <c r="CJ7" s="2" t="s">
        <v>2</v>
      </c>
      <c r="CK7" s="2" t="s">
        <v>40</v>
      </c>
      <c r="CL7" s="2" t="s">
        <v>14</v>
      </c>
      <c r="CN7" s="4" t="s">
        <v>0</v>
      </c>
      <c r="CO7" s="2" t="s">
        <v>1</v>
      </c>
      <c r="CP7" s="2" t="s">
        <v>2</v>
      </c>
      <c r="CQ7" s="2" t="s">
        <v>40</v>
      </c>
      <c r="CR7" s="2" t="s">
        <v>14</v>
      </c>
    </row>
    <row r="8" spans="1:96">
      <c r="A8" s="3" t="s">
        <v>62</v>
      </c>
      <c r="B8" s="12">
        <f>X19</f>
        <v>-3.1004777750363108</v>
      </c>
      <c r="C8" s="13">
        <f>X21</f>
        <v>4.3087551490770093E-2</v>
      </c>
      <c r="D8" s="12">
        <f>X24</f>
        <v>10.125574600330971</v>
      </c>
      <c r="E8" s="12">
        <f>D8-D6</f>
        <v>0.99779233556501623</v>
      </c>
      <c r="F8" s="10"/>
      <c r="G8" s="10"/>
      <c r="H8" s="8"/>
      <c r="I8" s="8"/>
      <c r="J8" s="8"/>
      <c r="K8" s="8"/>
      <c r="L8" s="8"/>
      <c r="N8" s="4"/>
      <c r="T8" s="4"/>
      <c r="Z8" s="4"/>
      <c r="AF8" s="4"/>
      <c r="AL8" s="4"/>
      <c r="AR8" s="4"/>
      <c r="AX8" s="4"/>
      <c r="BD8" s="4"/>
      <c r="BJ8" s="4"/>
      <c r="BP8" s="4"/>
      <c r="BV8" s="4"/>
      <c r="CB8" s="4"/>
      <c r="CH8" s="4"/>
      <c r="CN8" s="4"/>
    </row>
    <row r="9" spans="1:96">
      <c r="A9" s="3" t="s">
        <v>63</v>
      </c>
      <c r="B9" s="12">
        <f>AD19</f>
        <v>-3.316815569754811</v>
      </c>
      <c r="C9" s="13">
        <f>AD21</f>
        <v>3.4998799997276425E-2</v>
      </c>
      <c r="D9" s="12">
        <f>AD24</f>
        <v>8.2247179993599602</v>
      </c>
      <c r="E9" s="12">
        <f>D9-D6</f>
        <v>-0.9030642654059946</v>
      </c>
      <c r="F9" s="10"/>
      <c r="G9" s="10"/>
      <c r="H9" s="8"/>
      <c r="I9" s="8"/>
      <c r="J9" s="8"/>
      <c r="K9" s="8"/>
      <c r="L9" s="8"/>
      <c r="N9" s="5" t="s">
        <v>3</v>
      </c>
      <c r="O9" s="8">
        <f>B_cons</f>
        <v>-1.4357470000000001</v>
      </c>
      <c r="P9" s="8">
        <f>1</f>
        <v>1</v>
      </c>
      <c r="Q9" s="8"/>
      <c r="R9" s="2">
        <f t="shared" ref="R9:R16" si="0">O9*(P9+Q9)</f>
        <v>-1.4357470000000001</v>
      </c>
      <c r="T9" s="5" t="s">
        <v>3</v>
      </c>
      <c r="U9" s="8">
        <f>B_cons</f>
        <v>-1.4357470000000001</v>
      </c>
      <c r="V9" s="8">
        <f>1</f>
        <v>1</v>
      </c>
      <c r="W9" s="8"/>
      <c r="X9" s="2">
        <f t="shared" ref="X9:X16" si="1">U9*(V9+W9)</f>
        <v>-1.4357470000000001</v>
      </c>
      <c r="Z9" s="5" t="s">
        <v>3</v>
      </c>
      <c r="AA9" s="8">
        <f>B_cons</f>
        <v>-1.4357470000000001</v>
      </c>
      <c r="AB9" s="8">
        <f>1</f>
        <v>1</v>
      </c>
      <c r="AC9" s="8"/>
      <c r="AD9" s="2">
        <f t="shared" ref="AD9:AD16" si="2">AA9*(AB9+AC9)</f>
        <v>-1.4357470000000001</v>
      </c>
      <c r="AF9" s="5" t="s">
        <v>3</v>
      </c>
      <c r="AG9" s="8">
        <f>B_cons</f>
        <v>-1.4357470000000001</v>
      </c>
      <c r="AH9" s="8">
        <f>1</f>
        <v>1</v>
      </c>
      <c r="AI9" s="8"/>
      <c r="AJ9" s="2">
        <f t="shared" ref="AJ9:AJ16" si="3">AG9*(AH9+AI9)</f>
        <v>-1.4357470000000001</v>
      </c>
      <c r="AL9" s="5" t="s">
        <v>3</v>
      </c>
      <c r="AM9" s="8">
        <f>B_cons</f>
        <v>-1.4357470000000001</v>
      </c>
      <c r="AN9" s="8">
        <f>1</f>
        <v>1</v>
      </c>
      <c r="AO9" s="8"/>
      <c r="AP9" s="2">
        <f t="shared" ref="AP9:AP16" si="4">AM9*(AN9+AO9)</f>
        <v>-1.4357470000000001</v>
      </c>
      <c r="AR9" s="5" t="s">
        <v>3</v>
      </c>
      <c r="AS9" s="8">
        <f>B_cons</f>
        <v>-1.4357470000000001</v>
      </c>
      <c r="AT9" s="8">
        <f>1</f>
        <v>1</v>
      </c>
      <c r="AU9" s="8"/>
      <c r="AV9" s="2">
        <f t="shared" ref="AV9:AV16" si="5">AS9*(AT9+AU9)</f>
        <v>-1.4357470000000001</v>
      </c>
      <c r="AX9" s="5" t="s">
        <v>3</v>
      </c>
      <c r="AY9" s="8">
        <f>B_cons</f>
        <v>-1.4357470000000001</v>
      </c>
      <c r="AZ9" s="8">
        <f>1</f>
        <v>1</v>
      </c>
      <c r="BA9" s="8"/>
      <c r="BB9" s="2">
        <f t="shared" ref="BB9:BB16" si="6">AY9*(AZ9+BA9)</f>
        <v>-1.4357470000000001</v>
      </c>
      <c r="BD9" s="5" t="s">
        <v>3</v>
      </c>
      <c r="BE9" s="8">
        <f>B_cons</f>
        <v>-1.4357470000000001</v>
      </c>
      <c r="BF9" s="8">
        <f>1</f>
        <v>1</v>
      </c>
      <c r="BG9" s="8"/>
      <c r="BH9" s="2">
        <f t="shared" ref="BH9:BH16" si="7">BE9*(BF9+BG9)</f>
        <v>-1.4357470000000001</v>
      </c>
      <c r="BJ9" s="5" t="s">
        <v>3</v>
      </c>
      <c r="BK9" s="8">
        <f>B_cons</f>
        <v>-1.4357470000000001</v>
      </c>
      <c r="BL9" s="8">
        <f>1</f>
        <v>1</v>
      </c>
      <c r="BM9" s="8"/>
      <c r="BN9" s="2">
        <f t="shared" ref="BN9:BN16" si="8">BK9*(BL9+BM9)</f>
        <v>-1.4357470000000001</v>
      </c>
      <c r="BP9" s="5" t="s">
        <v>3</v>
      </c>
      <c r="BQ9" s="8">
        <f>B_cons</f>
        <v>-1.4357470000000001</v>
      </c>
      <c r="BR9" s="8">
        <f>1</f>
        <v>1</v>
      </c>
      <c r="BS9" s="8"/>
      <c r="BT9" s="2">
        <f t="shared" ref="BT9:BT16" si="9">BQ9*(BR9+BS9)</f>
        <v>-1.4357470000000001</v>
      </c>
      <c r="BV9" s="5" t="s">
        <v>3</v>
      </c>
      <c r="BW9" s="8">
        <f>B_cons</f>
        <v>-1.4357470000000001</v>
      </c>
      <c r="BX9" s="8">
        <f>1</f>
        <v>1</v>
      </c>
      <c r="BY9" s="8"/>
      <c r="BZ9" s="2">
        <f t="shared" ref="BZ9:BZ16" si="10">BW9*(BX9+BY9)</f>
        <v>-1.4357470000000001</v>
      </c>
      <c r="CB9" s="5" t="s">
        <v>3</v>
      </c>
      <c r="CC9" s="8">
        <f>B_cons</f>
        <v>-1.4357470000000001</v>
      </c>
      <c r="CD9" s="8">
        <f>1</f>
        <v>1</v>
      </c>
      <c r="CE9" s="8"/>
      <c r="CF9" s="2">
        <f t="shared" ref="CF9:CF16" si="11">CC9*(CD9+CE9)</f>
        <v>-1.4357470000000001</v>
      </c>
      <c r="CH9" s="5" t="s">
        <v>3</v>
      </c>
      <c r="CI9" s="8">
        <f>B_cons</f>
        <v>-1.4357470000000001</v>
      </c>
      <c r="CJ9" s="8">
        <f>1</f>
        <v>1</v>
      </c>
      <c r="CK9" s="8"/>
      <c r="CL9" s="2">
        <f t="shared" ref="CL9:CL16" si="12">CI9*(CJ9+CK9)</f>
        <v>-1.4357470000000001</v>
      </c>
      <c r="CN9" s="5" t="s">
        <v>3</v>
      </c>
      <c r="CO9" s="8">
        <f>B_cons</f>
        <v>-1.4357470000000001</v>
      </c>
      <c r="CP9" s="8">
        <f>1</f>
        <v>1</v>
      </c>
      <c r="CQ9" s="8"/>
      <c r="CR9" s="2">
        <f t="shared" ref="CR9:CR16" si="13">CO9*(CP9+CQ9)</f>
        <v>-1.4357470000000001</v>
      </c>
    </row>
    <row r="10" spans="1:96">
      <c r="F10" s="10"/>
      <c r="G10" s="10"/>
      <c r="H10" s="8"/>
      <c r="I10" s="8"/>
      <c r="J10" s="8"/>
      <c r="K10" s="8"/>
      <c r="L10" s="8"/>
      <c r="N10" s="6" t="s">
        <v>4</v>
      </c>
      <c r="O10" s="8">
        <f>B_L1.logitstories</f>
        <v>0.66571250000000004</v>
      </c>
      <c r="P10" s="8">
        <f>mean_L1.logitstories</f>
        <v>-3.2028159999999999</v>
      </c>
      <c r="Q10" s="8"/>
      <c r="R10" s="2">
        <f t="shared" si="0"/>
        <v>-2.1321546464000001</v>
      </c>
      <c r="T10" s="6" t="s">
        <v>4</v>
      </c>
      <c r="U10" s="8">
        <f>B_L1.logitstories</f>
        <v>0.66571250000000004</v>
      </c>
      <c r="V10" s="8">
        <f>mean_L1.logitstories</f>
        <v>-3.2028159999999999</v>
      </c>
      <c r="W10" s="8"/>
      <c r="X10" s="2">
        <f t="shared" si="1"/>
        <v>-2.1321546464000001</v>
      </c>
      <c r="Z10" s="6" t="s">
        <v>4</v>
      </c>
      <c r="AA10" s="8">
        <f>B_L1.logitstories</f>
        <v>0.66571250000000004</v>
      </c>
      <c r="AB10" s="8">
        <f>mean_L1.logitstories</f>
        <v>-3.2028159999999999</v>
      </c>
      <c r="AC10" s="8"/>
      <c r="AD10" s="2">
        <f t="shared" si="2"/>
        <v>-2.1321546464000001</v>
      </c>
      <c r="AF10" s="6" t="s">
        <v>4</v>
      </c>
      <c r="AG10" s="8">
        <f>B_L1.logitstories</f>
        <v>0.66571250000000004</v>
      </c>
      <c r="AH10" s="8">
        <f>mean_L1.logitstories</f>
        <v>-3.2028159999999999</v>
      </c>
      <c r="AI10" s="8"/>
      <c r="AJ10" s="2">
        <f t="shared" si="3"/>
        <v>-2.1321546464000001</v>
      </c>
      <c r="AL10" s="6" t="s">
        <v>4</v>
      </c>
      <c r="AM10" s="8">
        <f>B_L1.logitstories</f>
        <v>0.66571250000000004</v>
      </c>
      <c r="AN10" s="8">
        <f>mean_L1.logitstories</f>
        <v>-3.2028159999999999</v>
      </c>
      <c r="AO10" s="8"/>
      <c r="AP10" s="2">
        <f t="shared" si="4"/>
        <v>-2.1321546464000001</v>
      </c>
      <c r="AR10" s="6" t="s">
        <v>4</v>
      </c>
      <c r="AS10" s="8">
        <f>B_L1.logitstories</f>
        <v>0.66571250000000004</v>
      </c>
      <c r="AT10" s="8">
        <f>mean_L1.logitstories</f>
        <v>-3.2028159999999999</v>
      </c>
      <c r="AU10" s="8"/>
      <c r="AV10" s="2">
        <f t="shared" si="5"/>
        <v>-2.1321546464000001</v>
      </c>
      <c r="AX10" s="6" t="s">
        <v>4</v>
      </c>
      <c r="AY10" s="8">
        <f>B_L1.logitstories</f>
        <v>0.66571250000000004</v>
      </c>
      <c r="AZ10" s="8">
        <f>mean_L1.logitstories</f>
        <v>-3.2028159999999999</v>
      </c>
      <c r="BA10" s="8"/>
      <c r="BB10" s="2">
        <f t="shared" si="6"/>
        <v>-2.1321546464000001</v>
      </c>
      <c r="BD10" s="6" t="s">
        <v>4</v>
      </c>
      <c r="BE10" s="8">
        <f>B_L1.logitstories</f>
        <v>0.66571250000000004</v>
      </c>
      <c r="BF10" s="8">
        <f>mean_L1.logitstories</f>
        <v>-3.2028159999999999</v>
      </c>
      <c r="BG10" s="8"/>
      <c r="BH10" s="2">
        <f t="shared" si="7"/>
        <v>-2.1321546464000001</v>
      </c>
      <c r="BJ10" s="6" t="s">
        <v>4</v>
      </c>
      <c r="BK10" s="8">
        <f>B_L1.logitstories</f>
        <v>0.66571250000000004</v>
      </c>
      <c r="BL10" s="8">
        <f>mean_L1.logitstories</f>
        <v>-3.2028159999999999</v>
      </c>
      <c r="BM10" s="8"/>
      <c r="BN10" s="2">
        <f t="shared" si="8"/>
        <v>-2.1321546464000001</v>
      </c>
      <c r="BP10" s="6" t="s">
        <v>4</v>
      </c>
      <c r="BQ10" s="8">
        <f>B_L1.logitstories</f>
        <v>0.66571250000000004</v>
      </c>
      <c r="BR10" s="8">
        <f>mean_L1.logitstories</f>
        <v>-3.2028159999999999</v>
      </c>
      <c r="BS10" s="8"/>
      <c r="BT10" s="2">
        <f t="shared" si="9"/>
        <v>-2.1321546464000001</v>
      </c>
      <c r="BV10" s="6" t="s">
        <v>4</v>
      </c>
      <c r="BW10" s="8">
        <f>B_L1.logitstories</f>
        <v>0.66571250000000004</v>
      </c>
      <c r="BX10" s="8">
        <f>mean_L1.logitstories</f>
        <v>-3.2028159999999999</v>
      </c>
      <c r="BY10" s="8"/>
      <c r="BZ10" s="2">
        <f t="shared" si="10"/>
        <v>-2.1321546464000001</v>
      </c>
      <c r="CB10" s="6" t="s">
        <v>4</v>
      </c>
      <c r="CC10" s="8">
        <f>B_L1.logitstories</f>
        <v>0.66571250000000004</v>
      </c>
      <c r="CD10" s="8">
        <f>mean_L1.logitstories</f>
        <v>-3.2028159999999999</v>
      </c>
      <c r="CE10" s="8"/>
      <c r="CF10" s="2">
        <f t="shared" si="11"/>
        <v>-2.1321546464000001</v>
      </c>
      <c r="CH10" s="6" t="s">
        <v>4</v>
      </c>
      <c r="CI10" s="8">
        <f>B_L1.logitstories</f>
        <v>0.66571250000000004</v>
      </c>
      <c r="CJ10" s="8">
        <f>mean_L1.logitstories</f>
        <v>-3.2028159999999999</v>
      </c>
      <c r="CK10" s="8"/>
      <c r="CL10" s="2">
        <f t="shared" si="12"/>
        <v>-2.1321546464000001</v>
      </c>
      <c r="CN10" s="6" t="s">
        <v>4</v>
      </c>
      <c r="CO10" s="8">
        <f>B_L1.logitstories</f>
        <v>0.66571250000000004</v>
      </c>
      <c r="CP10" s="8">
        <f>mean_L1.logitstories</f>
        <v>-3.2028159999999999</v>
      </c>
      <c r="CQ10" s="8"/>
      <c r="CR10" s="2">
        <f t="shared" si="13"/>
        <v>-2.1321546464000001</v>
      </c>
    </row>
    <row r="11" spans="1:96" s="15" customFormat="1">
      <c r="A11" s="3">
        <f>min_execorderspct</f>
        <v>0</v>
      </c>
      <c r="B11" s="16">
        <f>AJ19</f>
        <v>-3.2539500845017209</v>
      </c>
      <c r="C11" s="17">
        <f>AJ21</f>
        <v>3.7185205745134196E-2</v>
      </c>
      <c r="D11" s="16">
        <f>AJ24</f>
        <v>8.7385233501065365</v>
      </c>
      <c r="F11" s="18"/>
      <c r="G11" s="18"/>
      <c r="H11" s="19"/>
      <c r="I11" s="19"/>
      <c r="J11" s="19"/>
      <c r="K11" s="19"/>
      <c r="L11" s="19"/>
      <c r="N11" s="20" t="s">
        <v>59</v>
      </c>
      <c r="O11" s="19">
        <f>B_agenda_entropy</f>
        <v>-2.2601260000000001</v>
      </c>
      <c r="P11" s="19">
        <f>mean_agenda_entropy</f>
        <v>0.23070679999999999</v>
      </c>
      <c r="Q11" s="19"/>
      <c r="R11" s="21">
        <f t="shared" si="0"/>
        <v>-0.52142643705680003</v>
      </c>
      <c r="T11" s="20" t="s">
        <v>59</v>
      </c>
      <c r="U11" s="19">
        <f>B_agenda_entropy</f>
        <v>-2.2601260000000001</v>
      </c>
      <c r="V11" s="19">
        <f>mean_agenda_entropy</f>
        <v>0.23070679999999999</v>
      </c>
      <c r="W11" s="19"/>
      <c r="X11" s="21">
        <f t="shared" si="1"/>
        <v>-0.52142643705680003</v>
      </c>
      <c r="Z11" s="20" t="s">
        <v>59</v>
      </c>
      <c r="AA11" s="19">
        <f>B_agenda_entropy</f>
        <v>-2.2601260000000001</v>
      </c>
      <c r="AB11" s="19">
        <f>mean_agenda_entropy</f>
        <v>0.23070679999999999</v>
      </c>
      <c r="AC11" s="19"/>
      <c r="AD11" s="21">
        <f t="shared" si="2"/>
        <v>-0.52142643705680003</v>
      </c>
      <c r="AF11" s="20" t="s">
        <v>59</v>
      </c>
      <c r="AG11" s="19">
        <f>B_agenda_entropy</f>
        <v>-2.2601260000000001</v>
      </c>
      <c r="AH11" s="19">
        <f>mean_agenda_entropy</f>
        <v>0.23070679999999999</v>
      </c>
      <c r="AI11" s="19"/>
      <c r="AJ11" s="21">
        <f t="shared" si="3"/>
        <v>-0.52142643705680003</v>
      </c>
      <c r="AL11" s="20" t="s">
        <v>59</v>
      </c>
      <c r="AM11" s="19">
        <f>B_agenda_entropy</f>
        <v>-2.2601260000000001</v>
      </c>
      <c r="AN11" s="19">
        <f>mean_agenda_entropy</f>
        <v>0.23070679999999999</v>
      </c>
      <c r="AO11" s="19"/>
      <c r="AP11" s="21">
        <f t="shared" si="4"/>
        <v>-0.52142643705680003</v>
      </c>
      <c r="AR11" s="20" t="s">
        <v>59</v>
      </c>
      <c r="AS11" s="19">
        <f>B_agenda_entropy</f>
        <v>-2.2601260000000001</v>
      </c>
      <c r="AT11" s="19">
        <f>mean_agenda_entropy</f>
        <v>0.23070679999999999</v>
      </c>
      <c r="AU11" s="19"/>
      <c r="AV11" s="21">
        <f t="shared" si="5"/>
        <v>-0.52142643705680003</v>
      </c>
      <c r="AX11" s="20" t="s">
        <v>59</v>
      </c>
      <c r="AY11" s="19">
        <f>B_agenda_entropy</f>
        <v>-2.2601260000000001</v>
      </c>
      <c r="AZ11" s="19">
        <f>mean_agenda_entropy</f>
        <v>0.23070679999999999</v>
      </c>
      <c r="BA11" s="19"/>
      <c r="BB11" s="21">
        <f t="shared" si="6"/>
        <v>-0.52142643705680003</v>
      </c>
      <c r="BD11" s="20" t="s">
        <v>59</v>
      </c>
      <c r="BE11" s="19">
        <f>B_agenda_entropy</f>
        <v>-2.2601260000000001</v>
      </c>
      <c r="BF11" s="19">
        <f>mean_agenda_entropy</f>
        <v>0.23070679999999999</v>
      </c>
      <c r="BG11" s="19"/>
      <c r="BH11" s="21">
        <f t="shared" si="7"/>
        <v>-0.52142643705680003</v>
      </c>
      <c r="BJ11" s="20" t="s">
        <v>59</v>
      </c>
      <c r="BK11" s="19">
        <f>B_agenda_entropy</f>
        <v>-2.2601260000000001</v>
      </c>
      <c r="BL11" s="19">
        <f>mean_agenda_entropy</f>
        <v>0.23070679999999999</v>
      </c>
      <c r="BM11" s="19"/>
      <c r="BN11" s="21">
        <f t="shared" si="8"/>
        <v>-0.52142643705680003</v>
      </c>
      <c r="BP11" s="20" t="s">
        <v>59</v>
      </c>
      <c r="BQ11" s="19">
        <f>B_agenda_entropy</f>
        <v>-2.2601260000000001</v>
      </c>
      <c r="BR11" s="19">
        <f>mean_agenda_entropy</f>
        <v>0.23070679999999999</v>
      </c>
      <c r="BS11" s="19"/>
      <c r="BT11" s="21">
        <f t="shared" si="9"/>
        <v>-0.52142643705680003</v>
      </c>
      <c r="BV11" s="20" t="s">
        <v>59</v>
      </c>
      <c r="BW11" s="19">
        <f>B_agenda_entropy</f>
        <v>-2.2601260000000001</v>
      </c>
      <c r="BX11" s="19">
        <f>mean_agenda_entropy</f>
        <v>0.23070679999999999</v>
      </c>
      <c r="BY11" s="19"/>
      <c r="BZ11" s="21">
        <f t="shared" si="10"/>
        <v>-0.52142643705680003</v>
      </c>
      <c r="CB11" s="20" t="s">
        <v>59</v>
      </c>
      <c r="CC11" s="19">
        <f>B_agenda_entropy</f>
        <v>-2.2601260000000001</v>
      </c>
      <c r="CD11" s="19">
        <f>mean_agenda_entropy</f>
        <v>0.23070679999999999</v>
      </c>
      <c r="CE11" s="19"/>
      <c r="CF11" s="21">
        <f t="shared" si="11"/>
        <v>-0.52142643705680003</v>
      </c>
      <c r="CH11" s="20" t="s">
        <v>59</v>
      </c>
      <c r="CI11" s="19">
        <f>B_agenda_entropy</f>
        <v>-2.2601260000000001</v>
      </c>
      <c r="CJ11" s="19">
        <f>mean_agenda_entropy</f>
        <v>0.23070679999999999</v>
      </c>
      <c r="CK11" s="19"/>
      <c r="CL11" s="21">
        <f t="shared" si="12"/>
        <v>-0.52142643705680003</v>
      </c>
      <c r="CN11" s="20" t="s">
        <v>59</v>
      </c>
      <c r="CO11" s="19">
        <f>B_agenda_entropy</f>
        <v>-2.2601260000000001</v>
      </c>
      <c r="CP11" s="19">
        <f>mean_agenda_entropy</f>
        <v>0.23070679999999999</v>
      </c>
      <c r="CQ11" s="19"/>
      <c r="CR11" s="21">
        <f t="shared" si="13"/>
        <v>-0.52142643705680003</v>
      </c>
    </row>
    <row r="12" spans="1:96" s="15" customFormat="1">
      <c r="A12" s="3">
        <f>A11+((A$21-A$11)/10)</f>
        <v>0.1</v>
      </c>
      <c r="B12" s="16">
        <f>AP19</f>
        <v>-3.1851107945017207</v>
      </c>
      <c r="C12" s="17">
        <f>AP21</f>
        <v>3.9729890527782141E-2</v>
      </c>
      <c r="D12" s="16">
        <f>AP24</f>
        <v>9.3365242740288039</v>
      </c>
      <c r="F12" s="18"/>
      <c r="G12" s="18"/>
      <c r="H12" s="19"/>
      <c r="I12" s="19"/>
      <c r="J12" s="19"/>
      <c r="K12" s="19"/>
      <c r="L12" s="19"/>
      <c r="N12" s="20" t="s">
        <v>5</v>
      </c>
      <c r="O12" s="19">
        <f>B_entropy</f>
        <v>0.9448086</v>
      </c>
      <c r="P12" s="19">
        <f>mean_entropy</f>
        <v>0.4032578</v>
      </c>
      <c r="Q12" s="19"/>
      <c r="R12" s="21">
        <f t="shared" si="0"/>
        <v>0.38100143745707998</v>
      </c>
      <c r="T12" s="20" t="s">
        <v>5</v>
      </c>
      <c r="U12" s="19">
        <f>B_entropy</f>
        <v>0.9448086</v>
      </c>
      <c r="V12" s="19">
        <f>mean_entropy</f>
        <v>0.4032578</v>
      </c>
      <c r="W12" s="19"/>
      <c r="X12" s="21">
        <f t="shared" si="1"/>
        <v>0.38100143745707998</v>
      </c>
      <c r="Z12" s="20" t="s">
        <v>5</v>
      </c>
      <c r="AA12" s="19">
        <f>B_entropy</f>
        <v>0.9448086</v>
      </c>
      <c r="AB12" s="19">
        <f>mean_entropy</f>
        <v>0.4032578</v>
      </c>
      <c r="AC12" s="19"/>
      <c r="AD12" s="21">
        <f t="shared" si="2"/>
        <v>0.38100143745707998</v>
      </c>
      <c r="AF12" s="20" t="s">
        <v>5</v>
      </c>
      <c r="AG12" s="19">
        <f>B_entropy</f>
        <v>0.9448086</v>
      </c>
      <c r="AH12" s="19">
        <f>mean_entropy</f>
        <v>0.4032578</v>
      </c>
      <c r="AI12" s="19"/>
      <c r="AJ12" s="21">
        <f t="shared" si="3"/>
        <v>0.38100143745707998</v>
      </c>
      <c r="AL12" s="20" t="s">
        <v>5</v>
      </c>
      <c r="AM12" s="19">
        <f>B_entropy</f>
        <v>0.9448086</v>
      </c>
      <c r="AN12" s="19">
        <f>mean_entropy</f>
        <v>0.4032578</v>
      </c>
      <c r="AO12" s="19"/>
      <c r="AP12" s="21">
        <f t="shared" si="4"/>
        <v>0.38100143745707998</v>
      </c>
      <c r="AR12" s="20" t="s">
        <v>5</v>
      </c>
      <c r="AS12" s="19">
        <f>B_entropy</f>
        <v>0.9448086</v>
      </c>
      <c r="AT12" s="19">
        <f>mean_entropy</f>
        <v>0.4032578</v>
      </c>
      <c r="AU12" s="19"/>
      <c r="AV12" s="21">
        <f t="shared" si="5"/>
        <v>0.38100143745707998</v>
      </c>
      <c r="AX12" s="20" t="s">
        <v>5</v>
      </c>
      <c r="AY12" s="19">
        <f>B_entropy</f>
        <v>0.9448086</v>
      </c>
      <c r="AZ12" s="19">
        <f>mean_entropy</f>
        <v>0.4032578</v>
      </c>
      <c r="BA12" s="19"/>
      <c r="BB12" s="21">
        <f t="shared" si="6"/>
        <v>0.38100143745707998</v>
      </c>
      <c r="BD12" s="20" t="s">
        <v>5</v>
      </c>
      <c r="BE12" s="19">
        <f>B_entropy</f>
        <v>0.9448086</v>
      </c>
      <c r="BF12" s="19">
        <f>mean_entropy</f>
        <v>0.4032578</v>
      </c>
      <c r="BG12" s="19"/>
      <c r="BH12" s="21">
        <f t="shared" si="7"/>
        <v>0.38100143745707998</v>
      </c>
      <c r="BJ12" s="20" t="s">
        <v>5</v>
      </c>
      <c r="BK12" s="19">
        <f>B_entropy</f>
        <v>0.9448086</v>
      </c>
      <c r="BL12" s="19">
        <f>mean_entropy</f>
        <v>0.4032578</v>
      </c>
      <c r="BM12" s="19"/>
      <c r="BN12" s="21">
        <f t="shared" si="8"/>
        <v>0.38100143745707998</v>
      </c>
      <c r="BP12" s="20" t="s">
        <v>5</v>
      </c>
      <c r="BQ12" s="19">
        <f>B_entropy</f>
        <v>0.9448086</v>
      </c>
      <c r="BR12" s="19">
        <f>mean_entropy</f>
        <v>0.4032578</v>
      </c>
      <c r="BS12" s="19"/>
      <c r="BT12" s="21">
        <f t="shared" si="9"/>
        <v>0.38100143745707998</v>
      </c>
      <c r="BV12" s="20" t="s">
        <v>5</v>
      </c>
      <c r="BW12" s="19">
        <f>B_entropy</f>
        <v>0.9448086</v>
      </c>
      <c r="BX12" s="19">
        <f>mean_entropy</f>
        <v>0.4032578</v>
      </c>
      <c r="BY12" s="19"/>
      <c r="BZ12" s="21">
        <f t="shared" si="10"/>
        <v>0.38100143745707998</v>
      </c>
      <c r="CB12" s="20" t="s">
        <v>5</v>
      </c>
      <c r="CC12" s="19">
        <f>B_entropy</f>
        <v>0.9448086</v>
      </c>
      <c r="CD12" s="19">
        <f>mean_entropy</f>
        <v>0.4032578</v>
      </c>
      <c r="CE12" s="19"/>
      <c r="CF12" s="21">
        <f t="shared" si="11"/>
        <v>0.38100143745707998</v>
      </c>
      <c r="CH12" s="20" t="s">
        <v>5</v>
      </c>
      <c r="CI12" s="19">
        <f>B_entropy</f>
        <v>0.9448086</v>
      </c>
      <c r="CJ12" s="19">
        <f>mean_entropy</f>
        <v>0.4032578</v>
      </c>
      <c r="CK12" s="19"/>
      <c r="CL12" s="21">
        <f t="shared" si="12"/>
        <v>0.38100143745707998</v>
      </c>
      <c r="CN12" s="20" t="s">
        <v>5</v>
      </c>
      <c r="CO12" s="19">
        <f>B_entropy</f>
        <v>0.9448086</v>
      </c>
      <c r="CP12" s="19">
        <f>mean_entropy</f>
        <v>0.4032578</v>
      </c>
      <c r="CQ12" s="19"/>
      <c r="CR12" s="21">
        <f t="shared" si="13"/>
        <v>0.38100143745707998</v>
      </c>
    </row>
    <row r="13" spans="1:96" s="15" customFormat="1">
      <c r="A13" s="3">
        <f t="shared" ref="A13:A20" si="14">A12+((A$21-A$11)/10)</f>
        <v>0.2</v>
      </c>
      <c r="B13" s="16">
        <f>AV19</f>
        <v>-3.1162715045017206</v>
      </c>
      <c r="C13" s="17">
        <f>AV21</f>
        <v>4.244103890481711E-2</v>
      </c>
      <c r="D13" s="16">
        <f>AV24</f>
        <v>9.9736441426320201</v>
      </c>
      <c r="F13" s="18"/>
      <c r="G13" s="18"/>
      <c r="H13" s="19"/>
      <c r="I13" s="19"/>
      <c r="J13" s="19"/>
      <c r="K13" s="19"/>
      <c r="L13" s="19"/>
      <c r="N13" s="20" t="s">
        <v>6</v>
      </c>
      <c r="O13" s="19">
        <f>B_mippct</f>
        <v>3.0239919999999998</v>
      </c>
      <c r="P13" s="19">
        <f>mean_mippct</f>
        <v>5.96263E-2</v>
      </c>
      <c r="Q13" s="19"/>
      <c r="R13" s="21">
        <f t="shared" si="0"/>
        <v>0.18030945418959998</v>
      </c>
      <c r="T13" s="20" t="s">
        <v>6</v>
      </c>
      <c r="U13" s="19">
        <f>B_mippct</f>
        <v>3.0239919999999998</v>
      </c>
      <c r="V13" s="19">
        <f>mean_mippct</f>
        <v>5.96263E-2</v>
      </c>
      <c r="W13" s="19"/>
      <c r="X13" s="21">
        <f t="shared" si="1"/>
        <v>0.18030945418959998</v>
      </c>
      <c r="Z13" s="20" t="s">
        <v>6</v>
      </c>
      <c r="AA13" s="19">
        <f>B_mippct</f>
        <v>3.0239919999999998</v>
      </c>
      <c r="AB13" s="19">
        <f>mean_mippct</f>
        <v>5.96263E-2</v>
      </c>
      <c r="AC13" s="19"/>
      <c r="AD13" s="21">
        <f t="shared" si="2"/>
        <v>0.18030945418959998</v>
      </c>
      <c r="AF13" s="20" t="s">
        <v>6</v>
      </c>
      <c r="AG13" s="19">
        <f>B_mippct</f>
        <v>3.0239919999999998</v>
      </c>
      <c r="AH13" s="19">
        <f>mean_mippct</f>
        <v>5.96263E-2</v>
      </c>
      <c r="AI13" s="19"/>
      <c r="AJ13" s="21">
        <f t="shared" si="3"/>
        <v>0.18030945418959998</v>
      </c>
      <c r="AL13" s="20" t="s">
        <v>6</v>
      </c>
      <c r="AM13" s="19">
        <f>B_mippct</f>
        <v>3.0239919999999998</v>
      </c>
      <c r="AN13" s="19">
        <f>mean_mippct</f>
        <v>5.96263E-2</v>
      </c>
      <c r="AO13" s="19"/>
      <c r="AP13" s="21">
        <f t="shared" si="4"/>
        <v>0.18030945418959998</v>
      </c>
      <c r="AR13" s="20" t="s">
        <v>6</v>
      </c>
      <c r="AS13" s="19">
        <f>B_mippct</f>
        <v>3.0239919999999998</v>
      </c>
      <c r="AT13" s="19">
        <f>mean_mippct</f>
        <v>5.96263E-2</v>
      </c>
      <c r="AU13" s="19"/>
      <c r="AV13" s="21">
        <f t="shared" si="5"/>
        <v>0.18030945418959998</v>
      </c>
      <c r="AX13" s="20" t="s">
        <v>6</v>
      </c>
      <c r="AY13" s="19">
        <f>B_mippct</f>
        <v>3.0239919999999998</v>
      </c>
      <c r="AZ13" s="19">
        <f>mean_mippct</f>
        <v>5.96263E-2</v>
      </c>
      <c r="BA13" s="19"/>
      <c r="BB13" s="21">
        <f t="shared" si="6"/>
        <v>0.18030945418959998</v>
      </c>
      <c r="BD13" s="20" t="s">
        <v>6</v>
      </c>
      <c r="BE13" s="19">
        <f>B_mippct</f>
        <v>3.0239919999999998</v>
      </c>
      <c r="BF13" s="19">
        <f>mean_mippct</f>
        <v>5.96263E-2</v>
      </c>
      <c r="BG13" s="19"/>
      <c r="BH13" s="21">
        <f t="shared" si="7"/>
        <v>0.18030945418959998</v>
      </c>
      <c r="BJ13" s="20" t="s">
        <v>6</v>
      </c>
      <c r="BK13" s="19">
        <f>B_mippct</f>
        <v>3.0239919999999998</v>
      </c>
      <c r="BL13" s="19">
        <f>mean_mippct</f>
        <v>5.96263E-2</v>
      </c>
      <c r="BM13" s="19"/>
      <c r="BN13" s="21">
        <f t="shared" si="8"/>
        <v>0.18030945418959998</v>
      </c>
      <c r="BP13" s="20" t="s">
        <v>6</v>
      </c>
      <c r="BQ13" s="19">
        <f>B_mippct</f>
        <v>3.0239919999999998</v>
      </c>
      <c r="BR13" s="19">
        <f>mean_mippct</f>
        <v>5.96263E-2</v>
      </c>
      <c r="BS13" s="19"/>
      <c r="BT13" s="21">
        <f t="shared" si="9"/>
        <v>0.18030945418959998</v>
      </c>
      <c r="BV13" s="20" t="s">
        <v>6</v>
      </c>
      <c r="BW13" s="19">
        <f>B_mippct</f>
        <v>3.0239919999999998</v>
      </c>
      <c r="BX13" s="19">
        <f>mean_mippct</f>
        <v>5.96263E-2</v>
      </c>
      <c r="BY13" s="19"/>
      <c r="BZ13" s="21">
        <f t="shared" si="10"/>
        <v>0.18030945418959998</v>
      </c>
      <c r="CB13" s="20" t="s">
        <v>6</v>
      </c>
      <c r="CC13" s="19">
        <f>B_mippct</f>
        <v>3.0239919999999998</v>
      </c>
      <c r="CD13" s="19">
        <f>mean_mippct</f>
        <v>5.96263E-2</v>
      </c>
      <c r="CE13" s="19"/>
      <c r="CF13" s="21">
        <f t="shared" si="11"/>
        <v>0.18030945418959998</v>
      </c>
      <c r="CH13" s="20" t="s">
        <v>6</v>
      </c>
      <c r="CI13" s="19">
        <f>B_mippct</f>
        <v>3.0239919999999998</v>
      </c>
      <c r="CJ13" s="19">
        <f>mean_mippct</f>
        <v>5.96263E-2</v>
      </c>
      <c r="CK13" s="19"/>
      <c r="CL13" s="21">
        <f t="shared" si="12"/>
        <v>0.18030945418959998</v>
      </c>
      <c r="CN13" s="20" t="s">
        <v>6</v>
      </c>
      <c r="CO13" s="19">
        <f>B_mippct</f>
        <v>3.0239919999999998</v>
      </c>
      <c r="CP13" s="19">
        <f>mean_mippct</f>
        <v>5.96263E-2</v>
      </c>
      <c r="CQ13" s="19"/>
      <c r="CR13" s="21">
        <f t="shared" si="13"/>
        <v>0.18030945418959998</v>
      </c>
    </row>
    <row r="14" spans="1:96">
      <c r="A14" s="3">
        <f t="shared" si="14"/>
        <v>0.30000000000000004</v>
      </c>
      <c r="B14" s="12">
        <f>BB19</f>
        <v>-3.047432214501721</v>
      </c>
      <c r="C14" s="13">
        <f>BB21</f>
        <v>4.5328461659847476E-2</v>
      </c>
      <c r="D14" s="12">
        <f>BB24</f>
        <v>10.652188490064157</v>
      </c>
      <c r="F14" s="10"/>
      <c r="G14" s="8"/>
      <c r="H14" s="8"/>
      <c r="I14" s="8"/>
      <c r="J14" s="10"/>
      <c r="K14" s="10"/>
      <c r="L14" s="10"/>
      <c r="N14" s="6" t="s">
        <v>8</v>
      </c>
      <c r="O14" s="8">
        <f>B_execorderspct</f>
        <v>0.68839289999999997</v>
      </c>
      <c r="P14" s="8">
        <f>mean_execorderspct</f>
        <v>6.5810400000000005E-2</v>
      </c>
      <c r="Q14" s="8"/>
      <c r="R14" s="2">
        <f t="shared" si="0"/>
        <v>4.5303412106159999E-2</v>
      </c>
      <c r="T14" s="6" t="s">
        <v>8</v>
      </c>
      <c r="U14" s="8">
        <f>B_execorderspct</f>
        <v>0.68839289999999997</v>
      </c>
      <c r="V14" s="8">
        <f>mean_execorderspct</f>
        <v>6.5810400000000005E-2</v>
      </c>
      <c r="W14" s="8">
        <f>sd_execorderspct</f>
        <v>0.15713250000000001</v>
      </c>
      <c r="X14" s="2">
        <f t="shared" si="1"/>
        <v>0.15347230946540999</v>
      </c>
      <c r="Z14" s="6" t="s">
        <v>8</v>
      </c>
      <c r="AA14" s="8">
        <f>B_execorderspct</f>
        <v>0.68839289999999997</v>
      </c>
      <c r="AB14" s="8">
        <f>mean_execorderspct</f>
        <v>6.5810400000000005E-2</v>
      </c>
      <c r="AC14" s="8">
        <f>-sd_execorderspct</f>
        <v>-0.15713250000000001</v>
      </c>
      <c r="AD14" s="2">
        <f t="shared" si="2"/>
        <v>-6.2865485253090006E-2</v>
      </c>
      <c r="AF14" s="6" t="s">
        <v>8</v>
      </c>
      <c r="AG14" s="8">
        <f>B_execorderspct</f>
        <v>0.68839289999999997</v>
      </c>
      <c r="AH14" s="11">
        <f>$A$11</f>
        <v>0</v>
      </c>
      <c r="AI14" s="8"/>
      <c r="AJ14" s="2">
        <f t="shared" si="3"/>
        <v>0</v>
      </c>
      <c r="AL14" s="6" t="s">
        <v>8</v>
      </c>
      <c r="AM14" s="8">
        <f>B_execorderspct</f>
        <v>0.68839289999999997</v>
      </c>
      <c r="AN14" s="11">
        <f>$A$12</f>
        <v>0.1</v>
      </c>
      <c r="AO14" s="8"/>
      <c r="AP14" s="2">
        <f t="shared" si="4"/>
        <v>6.8839289999999997E-2</v>
      </c>
      <c r="AR14" s="6" t="s">
        <v>8</v>
      </c>
      <c r="AS14" s="8">
        <f>B_execorderspct</f>
        <v>0.68839289999999997</v>
      </c>
      <c r="AT14" s="11">
        <f>$A$13</f>
        <v>0.2</v>
      </c>
      <c r="AU14" s="8"/>
      <c r="AV14" s="2">
        <f t="shared" si="5"/>
        <v>0.13767857999999999</v>
      </c>
      <c r="AX14" s="6" t="s">
        <v>8</v>
      </c>
      <c r="AY14" s="8">
        <f>B_execorderspct</f>
        <v>0.68839289999999997</v>
      </c>
      <c r="AZ14" s="11">
        <f>$A$14</f>
        <v>0.30000000000000004</v>
      </c>
      <c r="BA14" s="8"/>
      <c r="BB14" s="2">
        <f t="shared" si="6"/>
        <v>0.20651787000000002</v>
      </c>
      <c r="BD14" s="6" t="s">
        <v>8</v>
      </c>
      <c r="BE14" s="8">
        <f>B_execorderspct</f>
        <v>0.68839289999999997</v>
      </c>
      <c r="BF14" s="11">
        <f>$A$15</f>
        <v>0.4</v>
      </c>
      <c r="BG14" s="8"/>
      <c r="BH14" s="2">
        <f t="shared" si="7"/>
        <v>0.27535715999999999</v>
      </c>
      <c r="BJ14" s="6" t="s">
        <v>8</v>
      </c>
      <c r="BK14" s="8">
        <f>B_execorderspct</f>
        <v>0.68839289999999997</v>
      </c>
      <c r="BL14" s="11">
        <f>$A$16</f>
        <v>0.5</v>
      </c>
      <c r="BM14" s="8"/>
      <c r="BN14" s="2">
        <f t="shared" si="8"/>
        <v>0.34419644999999999</v>
      </c>
      <c r="BP14" s="6" t="s">
        <v>8</v>
      </c>
      <c r="BQ14" s="8">
        <f>B_execorderspct</f>
        <v>0.68839289999999997</v>
      </c>
      <c r="BR14" s="11">
        <f>$A$17</f>
        <v>0.6</v>
      </c>
      <c r="BS14" s="8"/>
      <c r="BT14" s="2">
        <f t="shared" si="9"/>
        <v>0.41303573999999998</v>
      </c>
      <c r="BV14" s="6" t="s">
        <v>8</v>
      </c>
      <c r="BW14" s="8">
        <f>B_execorderspct</f>
        <v>0.68839289999999997</v>
      </c>
      <c r="BX14" s="11">
        <f>$A$18</f>
        <v>0.7</v>
      </c>
      <c r="BY14" s="8"/>
      <c r="BZ14" s="2">
        <f t="shared" si="10"/>
        <v>0.48187502999999993</v>
      </c>
      <c r="CB14" s="6" t="s">
        <v>8</v>
      </c>
      <c r="CC14" s="8">
        <f>B_execorderspct</f>
        <v>0.68839289999999997</v>
      </c>
      <c r="CD14" s="11">
        <f>$A$19</f>
        <v>0.79999999999999993</v>
      </c>
      <c r="CE14" s="8"/>
      <c r="CF14" s="2">
        <f t="shared" si="11"/>
        <v>0.55071431999999998</v>
      </c>
      <c r="CH14" s="6" t="s">
        <v>8</v>
      </c>
      <c r="CI14" s="8">
        <f>B_execorderspct</f>
        <v>0.68839289999999997</v>
      </c>
      <c r="CJ14" s="11">
        <f>$A$20</f>
        <v>0.89999999999999991</v>
      </c>
      <c r="CK14" s="8"/>
      <c r="CL14" s="2">
        <f t="shared" si="12"/>
        <v>0.61955360999999987</v>
      </c>
      <c r="CN14" s="6" t="s">
        <v>8</v>
      </c>
      <c r="CO14" s="8">
        <f>B_execorderspct</f>
        <v>0.68839289999999997</v>
      </c>
      <c r="CP14" s="11">
        <f>$A$21</f>
        <v>1</v>
      </c>
      <c r="CQ14" s="8"/>
      <c r="CR14" s="2">
        <f t="shared" si="13"/>
        <v>0.68839289999999997</v>
      </c>
    </row>
    <row r="15" spans="1:96">
      <c r="A15" s="3">
        <f t="shared" si="14"/>
        <v>0.4</v>
      </c>
      <c r="B15" s="12">
        <f>BH19</f>
        <v>-2.9785929245017209</v>
      </c>
      <c r="C15" s="13">
        <f>BH21</f>
        <v>4.8402396894925891E-2</v>
      </c>
      <c r="D15" s="12">
        <f>BH24</f>
        <v>11.374563270307585</v>
      </c>
      <c r="F15" s="10"/>
      <c r="G15" s="8"/>
      <c r="H15" s="8"/>
      <c r="I15" s="8"/>
      <c r="J15" s="8"/>
      <c r="K15" s="8"/>
      <c r="L15" s="8"/>
      <c r="N15" s="6" t="s">
        <v>7</v>
      </c>
      <c r="O15" s="8">
        <f>B_lawspct</f>
        <v>4.0586359999999999</v>
      </c>
      <c r="P15" s="8">
        <f>mean_lawspct</f>
        <v>6.7526900000000001E-2</v>
      </c>
      <c r="Q15" s="8"/>
      <c r="R15" s="2">
        <f t="shared" si="0"/>
        <v>0.2740671073084</v>
      </c>
      <c r="T15" s="6" t="s">
        <v>7</v>
      </c>
      <c r="U15" s="8">
        <f>B_lawspct</f>
        <v>4.0586359999999999</v>
      </c>
      <c r="V15" s="8">
        <f>mean_lawspct</f>
        <v>6.7526900000000001E-2</v>
      </c>
      <c r="W15" s="8"/>
      <c r="X15" s="2">
        <f t="shared" si="1"/>
        <v>0.2740671073084</v>
      </c>
      <c r="Z15" s="6" t="s">
        <v>7</v>
      </c>
      <c r="AA15" s="8">
        <f>B_lawspct</f>
        <v>4.0586359999999999</v>
      </c>
      <c r="AB15" s="8">
        <f>mean_lawspct</f>
        <v>6.7526900000000001E-2</v>
      </c>
      <c r="AC15" s="8"/>
      <c r="AD15" s="2">
        <f t="shared" si="2"/>
        <v>0.2740671073084</v>
      </c>
      <c r="AF15" s="6" t="s">
        <v>7</v>
      </c>
      <c r="AG15" s="8">
        <f>B_lawspct</f>
        <v>4.0586359999999999</v>
      </c>
      <c r="AH15" s="8">
        <f>mean_lawspct</f>
        <v>6.7526900000000001E-2</v>
      </c>
      <c r="AI15" s="8"/>
      <c r="AJ15" s="2">
        <f t="shared" si="3"/>
        <v>0.2740671073084</v>
      </c>
      <c r="AL15" s="6" t="s">
        <v>7</v>
      </c>
      <c r="AM15" s="8">
        <f>B_lawspct</f>
        <v>4.0586359999999999</v>
      </c>
      <c r="AN15" s="8">
        <f>mean_lawspct</f>
        <v>6.7526900000000001E-2</v>
      </c>
      <c r="AO15" s="8"/>
      <c r="AP15" s="2">
        <f t="shared" si="4"/>
        <v>0.2740671073084</v>
      </c>
      <c r="AR15" s="6" t="s">
        <v>7</v>
      </c>
      <c r="AS15" s="8">
        <f>B_lawspct</f>
        <v>4.0586359999999999</v>
      </c>
      <c r="AT15" s="8">
        <f>mean_lawspct</f>
        <v>6.7526900000000001E-2</v>
      </c>
      <c r="AU15" s="8"/>
      <c r="AV15" s="2">
        <f t="shared" si="5"/>
        <v>0.2740671073084</v>
      </c>
      <c r="AX15" s="6" t="s">
        <v>7</v>
      </c>
      <c r="AY15" s="8">
        <f>B_lawspct</f>
        <v>4.0586359999999999</v>
      </c>
      <c r="AZ15" s="8">
        <f>mean_lawspct</f>
        <v>6.7526900000000001E-2</v>
      </c>
      <c r="BA15" s="8"/>
      <c r="BB15" s="2">
        <f t="shared" si="6"/>
        <v>0.2740671073084</v>
      </c>
      <c r="BD15" s="6" t="s">
        <v>7</v>
      </c>
      <c r="BE15" s="8">
        <f>B_lawspct</f>
        <v>4.0586359999999999</v>
      </c>
      <c r="BF15" s="8">
        <f>mean_lawspct</f>
        <v>6.7526900000000001E-2</v>
      </c>
      <c r="BG15" s="8"/>
      <c r="BH15" s="2">
        <f t="shared" si="7"/>
        <v>0.2740671073084</v>
      </c>
      <c r="BJ15" s="6" t="s">
        <v>7</v>
      </c>
      <c r="BK15" s="8">
        <f>B_lawspct</f>
        <v>4.0586359999999999</v>
      </c>
      <c r="BL15" s="8">
        <f>mean_lawspct</f>
        <v>6.7526900000000001E-2</v>
      </c>
      <c r="BM15" s="8"/>
      <c r="BN15" s="2">
        <f t="shared" si="8"/>
        <v>0.2740671073084</v>
      </c>
      <c r="BP15" s="6" t="s">
        <v>7</v>
      </c>
      <c r="BQ15" s="8">
        <f>B_lawspct</f>
        <v>4.0586359999999999</v>
      </c>
      <c r="BR15" s="8">
        <f>mean_lawspct</f>
        <v>6.7526900000000001E-2</v>
      </c>
      <c r="BS15" s="8"/>
      <c r="BT15" s="2">
        <f t="shared" si="9"/>
        <v>0.2740671073084</v>
      </c>
      <c r="BV15" s="6" t="s">
        <v>7</v>
      </c>
      <c r="BW15" s="8">
        <f>B_lawspct</f>
        <v>4.0586359999999999</v>
      </c>
      <c r="BX15" s="8">
        <f>mean_lawspct</f>
        <v>6.7526900000000001E-2</v>
      </c>
      <c r="BY15" s="8"/>
      <c r="BZ15" s="2">
        <f t="shared" si="10"/>
        <v>0.2740671073084</v>
      </c>
      <c r="CB15" s="6" t="s">
        <v>7</v>
      </c>
      <c r="CC15" s="8">
        <f>B_lawspct</f>
        <v>4.0586359999999999</v>
      </c>
      <c r="CD15" s="8">
        <f>mean_lawspct</f>
        <v>6.7526900000000001E-2</v>
      </c>
      <c r="CE15" s="8"/>
      <c r="CF15" s="2">
        <f t="shared" si="11"/>
        <v>0.2740671073084</v>
      </c>
      <c r="CH15" s="6" t="s">
        <v>7</v>
      </c>
      <c r="CI15" s="8">
        <f>B_lawspct</f>
        <v>4.0586359999999999</v>
      </c>
      <c r="CJ15" s="8">
        <f>mean_lawspct</f>
        <v>6.7526900000000001E-2</v>
      </c>
      <c r="CK15" s="8"/>
      <c r="CL15" s="2">
        <f t="shared" si="12"/>
        <v>0.2740671073084</v>
      </c>
      <c r="CN15" s="6" t="s">
        <v>7</v>
      </c>
      <c r="CO15" s="8">
        <f>B_lawspct</f>
        <v>4.0586359999999999</v>
      </c>
      <c r="CP15" s="8">
        <f>mean_lawspct</f>
        <v>6.7526900000000001E-2</v>
      </c>
      <c r="CQ15" s="8"/>
      <c r="CR15" s="2">
        <f t="shared" si="13"/>
        <v>0.2740671073084</v>
      </c>
    </row>
    <row r="16" spans="1:96">
      <c r="A16" s="3">
        <f t="shared" si="14"/>
        <v>0.5</v>
      </c>
      <c r="B16" s="12">
        <f>BN19</f>
        <v>-2.9097536345017208</v>
      </c>
      <c r="C16" s="13">
        <f>BN21</f>
        <v>5.1673506868820121E-2</v>
      </c>
      <c r="D16" s="12">
        <f>BN24</f>
        <v>12.143274114172728</v>
      </c>
      <c r="F16" s="10"/>
      <c r="G16" s="8"/>
      <c r="H16" s="8"/>
      <c r="I16" s="8"/>
      <c r="J16" s="8"/>
      <c r="K16" s="8"/>
      <c r="L16" s="8"/>
      <c r="N16" s="6" t="s">
        <v>9</v>
      </c>
      <c r="O16" s="8">
        <f>B_countdownpres</f>
        <v>0</v>
      </c>
      <c r="P16" s="8">
        <f>mean_countdownpres</f>
        <v>0</v>
      </c>
      <c r="Q16" s="8"/>
      <c r="R16" s="2">
        <f t="shared" si="0"/>
        <v>0</v>
      </c>
      <c r="T16" s="6" t="s">
        <v>9</v>
      </c>
      <c r="U16" s="8">
        <f>B_countdownpres</f>
        <v>0</v>
      </c>
      <c r="V16" s="8">
        <f>mean_countdownpres</f>
        <v>0</v>
      </c>
      <c r="W16" s="8"/>
      <c r="X16" s="2">
        <f t="shared" si="1"/>
        <v>0</v>
      </c>
      <c r="Z16" s="6" t="s">
        <v>9</v>
      </c>
      <c r="AA16" s="8">
        <f>B_countdownpres</f>
        <v>0</v>
      </c>
      <c r="AB16" s="8">
        <f>mean_countdownpres</f>
        <v>0</v>
      </c>
      <c r="AC16" s="8"/>
      <c r="AD16" s="2">
        <f t="shared" si="2"/>
        <v>0</v>
      </c>
      <c r="AF16" s="6" t="s">
        <v>9</v>
      </c>
      <c r="AG16" s="8">
        <f>B_countdownpres</f>
        <v>0</v>
      </c>
      <c r="AH16" s="8">
        <f>mean_countdownpres</f>
        <v>0</v>
      </c>
      <c r="AI16" s="8"/>
      <c r="AJ16" s="2">
        <f t="shared" si="3"/>
        <v>0</v>
      </c>
      <c r="AL16" s="6" t="s">
        <v>9</v>
      </c>
      <c r="AM16" s="8">
        <f>B_countdownpres</f>
        <v>0</v>
      </c>
      <c r="AN16" s="8">
        <f>mean_countdownpres</f>
        <v>0</v>
      </c>
      <c r="AO16" s="8"/>
      <c r="AP16" s="2">
        <f t="shared" si="4"/>
        <v>0</v>
      </c>
      <c r="AR16" s="6" t="s">
        <v>9</v>
      </c>
      <c r="AS16" s="8">
        <f>B_countdownpres</f>
        <v>0</v>
      </c>
      <c r="AT16" s="8">
        <f>mean_countdownpres</f>
        <v>0</v>
      </c>
      <c r="AU16" s="8"/>
      <c r="AV16" s="2">
        <f t="shared" si="5"/>
        <v>0</v>
      </c>
      <c r="AX16" s="6" t="s">
        <v>9</v>
      </c>
      <c r="AY16" s="8">
        <f>B_countdownpres</f>
        <v>0</v>
      </c>
      <c r="AZ16" s="8">
        <f>mean_countdownpres</f>
        <v>0</v>
      </c>
      <c r="BA16" s="8"/>
      <c r="BB16" s="2">
        <f t="shared" si="6"/>
        <v>0</v>
      </c>
      <c r="BD16" s="6" t="s">
        <v>9</v>
      </c>
      <c r="BE16" s="8">
        <f>B_countdownpres</f>
        <v>0</v>
      </c>
      <c r="BF16" s="8">
        <f>mean_countdownpres</f>
        <v>0</v>
      </c>
      <c r="BG16" s="8"/>
      <c r="BH16" s="2">
        <f t="shared" si="7"/>
        <v>0</v>
      </c>
      <c r="BJ16" s="6" t="s">
        <v>9</v>
      </c>
      <c r="BK16" s="8">
        <f>B_countdownpres</f>
        <v>0</v>
      </c>
      <c r="BL16" s="8">
        <f>mean_countdownpres</f>
        <v>0</v>
      </c>
      <c r="BM16" s="8"/>
      <c r="BN16" s="2">
        <f t="shared" si="8"/>
        <v>0</v>
      </c>
      <c r="BP16" s="6" t="s">
        <v>9</v>
      </c>
      <c r="BQ16" s="8">
        <f>B_countdownpres</f>
        <v>0</v>
      </c>
      <c r="BR16" s="8">
        <f>mean_countdownpres</f>
        <v>0</v>
      </c>
      <c r="BS16" s="8"/>
      <c r="BT16" s="2">
        <f t="shared" si="9"/>
        <v>0</v>
      </c>
      <c r="BV16" s="6" t="s">
        <v>9</v>
      </c>
      <c r="BW16" s="8">
        <f>B_countdownpres</f>
        <v>0</v>
      </c>
      <c r="BX16" s="8">
        <f>mean_countdownpres</f>
        <v>0</v>
      </c>
      <c r="BY16" s="8"/>
      <c r="BZ16" s="2">
        <f t="shared" si="10"/>
        <v>0</v>
      </c>
      <c r="CB16" s="6" t="s">
        <v>9</v>
      </c>
      <c r="CC16" s="8">
        <f>B_countdownpres</f>
        <v>0</v>
      </c>
      <c r="CD16" s="8">
        <f>mean_countdownpres</f>
        <v>0</v>
      </c>
      <c r="CE16" s="8"/>
      <c r="CF16" s="2">
        <f t="shared" si="11"/>
        <v>0</v>
      </c>
      <c r="CH16" s="6" t="s">
        <v>9</v>
      </c>
      <c r="CI16" s="8">
        <f>B_countdownpres</f>
        <v>0</v>
      </c>
      <c r="CJ16" s="8">
        <f>mean_countdownpres</f>
        <v>0</v>
      </c>
      <c r="CK16" s="8"/>
      <c r="CL16" s="2">
        <f t="shared" si="12"/>
        <v>0</v>
      </c>
      <c r="CN16" s="6" t="s">
        <v>9</v>
      </c>
      <c r="CO16" s="8">
        <f>B_countdownpres</f>
        <v>0</v>
      </c>
      <c r="CP16" s="8">
        <f>mean_countdownpres</f>
        <v>0</v>
      </c>
      <c r="CQ16" s="8"/>
      <c r="CR16" s="2">
        <f t="shared" si="13"/>
        <v>0</v>
      </c>
    </row>
    <row r="17" spans="1:96">
      <c r="A17" s="3">
        <f t="shared" si="14"/>
        <v>0.6</v>
      </c>
      <c r="B17" s="12">
        <f>BT19</f>
        <v>-2.8409143445017211</v>
      </c>
      <c r="C17" s="13">
        <f>BT21</f>
        <v>5.5152870962690927E-2</v>
      </c>
      <c r="D17" s="12">
        <f>BT24</f>
        <v>12.960924676232368</v>
      </c>
      <c r="F17" s="10"/>
      <c r="G17" s="8"/>
      <c r="H17" s="8"/>
      <c r="I17" s="8"/>
      <c r="J17" s="8"/>
      <c r="K17" s="8"/>
      <c r="L17" s="8"/>
      <c r="N17" s="7"/>
      <c r="O17" s="5"/>
      <c r="T17" s="7"/>
      <c r="U17" s="5"/>
      <c r="Z17" s="7"/>
      <c r="AA17" s="5"/>
      <c r="AF17" s="7"/>
      <c r="AG17" s="5"/>
      <c r="AL17" s="7"/>
      <c r="AM17" s="5"/>
      <c r="AR17" s="7"/>
      <c r="AS17" s="5"/>
      <c r="AX17" s="7"/>
      <c r="AY17" s="5"/>
      <c r="BD17" s="7"/>
      <c r="BE17" s="5"/>
      <c r="BJ17" s="7"/>
      <c r="BK17" s="5"/>
      <c r="BP17" s="7"/>
      <c r="BQ17" s="5"/>
      <c r="BV17" s="7"/>
      <c r="BW17" s="5"/>
      <c r="CB17" s="7"/>
      <c r="CC17" s="5"/>
      <c r="CH17" s="7"/>
      <c r="CI17" s="5"/>
      <c r="CN17" s="7"/>
      <c r="CO17" s="5"/>
    </row>
    <row r="18" spans="1:96">
      <c r="A18" s="3">
        <f t="shared" si="14"/>
        <v>0.7</v>
      </c>
      <c r="B18" s="12">
        <f>BZ19</f>
        <v>-2.772075054501721</v>
      </c>
      <c r="C18" s="13">
        <f>BZ21</f>
        <v>5.8851974209526009E-2</v>
      </c>
      <c r="D18" s="12">
        <f>BZ24</f>
        <v>13.830213939238613</v>
      </c>
      <c r="F18" s="10"/>
      <c r="G18" s="8"/>
      <c r="H18" s="8"/>
      <c r="I18" s="8"/>
      <c r="J18" s="8"/>
      <c r="K18" s="8"/>
      <c r="L18" s="8"/>
    </row>
    <row r="19" spans="1:96">
      <c r="A19" s="3">
        <f t="shared" si="14"/>
        <v>0.79999999999999993</v>
      </c>
      <c r="B19" s="12">
        <f>CF19</f>
        <v>-2.7032357645017209</v>
      </c>
      <c r="C19" s="13">
        <f>CF21</f>
        <v>6.2782690784650388E-2</v>
      </c>
      <c r="D19" s="12">
        <f>CF24</f>
        <v>14.753932334392841</v>
      </c>
      <c r="F19" s="10"/>
      <c r="G19" s="8"/>
      <c r="H19" s="8"/>
      <c r="I19" s="8"/>
      <c r="J19" s="8"/>
      <c r="K19" s="8"/>
      <c r="L19" s="8"/>
      <c r="P19" s="2" t="s">
        <v>12</v>
      </c>
      <c r="R19" s="2">
        <f>(SUM(R9:R17))</f>
        <v>-3.2086466723955609</v>
      </c>
      <c r="V19" s="2" t="s">
        <v>12</v>
      </c>
      <c r="X19" s="2">
        <f>(SUM(X9:X17))</f>
        <v>-3.1004777750363108</v>
      </c>
      <c r="AB19" s="2" t="s">
        <v>12</v>
      </c>
      <c r="AD19" s="2">
        <f>(SUM(AD9:AD17))</f>
        <v>-3.316815569754811</v>
      </c>
      <c r="AH19" s="2" t="s">
        <v>12</v>
      </c>
      <c r="AJ19" s="2">
        <f>(SUM(AJ9:AJ17))</f>
        <v>-3.2539500845017209</v>
      </c>
      <c r="AN19" s="2" t="s">
        <v>12</v>
      </c>
      <c r="AP19" s="2">
        <f>(SUM(AP9:AP17))</f>
        <v>-3.1851107945017207</v>
      </c>
      <c r="AT19" s="2" t="s">
        <v>12</v>
      </c>
      <c r="AV19" s="2">
        <f>(SUM(AV9:AV17))</f>
        <v>-3.1162715045017206</v>
      </c>
      <c r="AZ19" s="2" t="s">
        <v>12</v>
      </c>
      <c r="BB19" s="2">
        <f>(SUM(BB9:BB17))</f>
        <v>-3.047432214501721</v>
      </c>
      <c r="BF19" s="2" t="s">
        <v>12</v>
      </c>
      <c r="BH19" s="2">
        <f>(SUM(BH9:BH17))</f>
        <v>-2.9785929245017209</v>
      </c>
      <c r="BL19" s="2" t="s">
        <v>12</v>
      </c>
      <c r="BN19" s="2">
        <f>(SUM(BN9:BN17))</f>
        <v>-2.9097536345017208</v>
      </c>
      <c r="BR19" s="2" t="s">
        <v>12</v>
      </c>
      <c r="BT19" s="2">
        <f>(SUM(BT9:BT17))</f>
        <v>-2.8409143445017211</v>
      </c>
      <c r="BX19" s="2" t="s">
        <v>12</v>
      </c>
      <c r="BZ19" s="2">
        <f>(SUM(BZ9:BZ17))</f>
        <v>-2.772075054501721</v>
      </c>
      <c r="CD19" s="2" t="s">
        <v>12</v>
      </c>
      <c r="CF19" s="2">
        <f>(SUM(CF9:CF17))</f>
        <v>-2.7032357645017209</v>
      </c>
      <c r="CJ19" s="2" t="s">
        <v>12</v>
      </c>
      <c r="CL19" s="2">
        <f>(SUM(CL9:CL17))</f>
        <v>-2.6343964745017212</v>
      </c>
      <c r="CP19" s="2" t="s">
        <v>12</v>
      </c>
      <c r="CR19" s="2">
        <f>(SUM(CR9:CR17))</f>
        <v>-2.5655571845017207</v>
      </c>
    </row>
    <row r="20" spans="1:96">
      <c r="A20" s="3">
        <f t="shared" si="14"/>
        <v>0.89999999999999991</v>
      </c>
      <c r="B20" s="12">
        <f>CL19</f>
        <v>-2.6343964745017212</v>
      </c>
      <c r="C20" s="13">
        <f>CL21</f>
        <v>6.6957261819381456E-2</v>
      </c>
      <c r="D20" s="12">
        <f>CL24</f>
        <v>15.734956527554642</v>
      </c>
      <c r="F20" s="10"/>
      <c r="G20" s="8"/>
      <c r="H20" s="8"/>
      <c r="I20" s="8"/>
      <c r="J20" s="8"/>
      <c r="K20" s="8"/>
      <c r="L20" s="8"/>
    </row>
    <row r="21" spans="1:96">
      <c r="A21" s="3">
        <f>max_execorderspct</f>
        <v>1</v>
      </c>
      <c r="B21" s="12">
        <f>CR19</f>
        <v>-2.5655571845017207</v>
      </c>
      <c r="C21" s="13">
        <f>CR21</f>
        <v>7.1388266870253347E-2</v>
      </c>
      <c r="D21" s="12">
        <f>CR24</f>
        <v>16.776242714509536</v>
      </c>
      <c r="F21" s="10"/>
      <c r="G21" s="8"/>
      <c r="H21" s="8"/>
      <c r="I21" s="8"/>
      <c r="J21" s="8"/>
      <c r="K21" s="8"/>
      <c r="L21" s="8"/>
      <c r="P21" s="2" t="s">
        <v>13</v>
      </c>
      <c r="R21" s="2">
        <f>(1/(1+(EXP(-R19))))</f>
        <v>3.8841626658578529E-2</v>
      </c>
      <c r="V21" s="2" t="s">
        <v>13</v>
      </c>
      <c r="X21" s="2">
        <f>(1/(1+(EXP(-X19))))</f>
        <v>4.3087551490770093E-2</v>
      </c>
      <c r="AB21" s="2" t="s">
        <v>13</v>
      </c>
      <c r="AD21" s="2">
        <f>(1/(1+(EXP(-AD19))))</f>
        <v>3.4998799997276425E-2</v>
      </c>
      <c r="AH21" s="2" t="s">
        <v>13</v>
      </c>
      <c r="AJ21" s="2">
        <f>(1/(1+(EXP(-AJ19))))</f>
        <v>3.7185205745134196E-2</v>
      </c>
      <c r="AN21" s="2" t="s">
        <v>13</v>
      </c>
      <c r="AP21" s="2">
        <f>(1/(1+(EXP(-AP19))))</f>
        <v>3.9729890527782141E-2</v>
      </c>
      <c r="AT21" s="2" t="s">
        <v>13</v>
      </c>
      <c r="AV21" s="2">
        <f>(1/(1+(EXP(-AV19))))</f>
        <v>4.244103890481711E-2</v>
      </c>
      <c r="AZ21" s="2" t="s">
        <v>13</v>
      </c>
      <c r="BB21" s="2">
        <f>(1/(1+(EXP(-BB19))))</f>
        <v>4.5328461659847476E-2</v>
      </c>
      <c r="BF21" s="2" t="s">
        <v>13</v>
      </c>
      <c r="BH21" s="2">
        <f>(1/(1+(EXP(-BH19))))</f>
        <v>4.8402396894925891E-2</v>
      </c>
      <c r="BL21" s="2" t="s">
        <v>13</v>
      </c>
      <c r="BN21" s="2">
        <f>(1/(1+(EXP(-BN19))))</f>
        <v>5.1673506868820121E-2</v>
      </c>
      <c r="BR21" s="2" t="s">
        <v>13</v>
      </c>
      <c r="BT21" s="2">
        <f>(1/(1+(EXP(-BT19))))</f>
        <v>5.5152870962690927E-2</v>
      </c>
      <c r="BX21" s="2" t="s">
        <v>13</v>
      </c>
      <c r="BZ21" s="2">
        <f>(1/(1+(EXP(-BZ19))))</f>
        <v>5.8851974209526009E-2</v>
      </c>
      <c r="CD21" s="2" t="s">
        <v>13</v>
      </c>
      <c r="CF21" s="2">
        <f>(1/(1+(EXP(-CF19))))</f>
        <v>6.2782690784650388E-2</v>
      </c>
      <c r="CJ21" s="2" t="s">
        <v>13</v>
      </c>
      <c r="CL21" s="2">
        <f>(1/(1+(EXP(-CL19))))</f>
        <v>6.6957261819381456E-2</v>
      </c>
      <c r="CP21" s="2" t="s">
        <v>13</v>
      </c>
      <c r="CR21" s="2">
        <f>(1/(1+(EXP(-CR19))))</f>
        <v>7.1388266870253347E-2</v>
      </c>
    </row>
    <row r="22" spans="1:96">
      <c r="F22" s="10"/>
      <c r="G22" s="8"/>
      <c r="H22" s="8"/>
      <c r="I22" s="8"/>
      <c r="J22" s="8"/>
      <c r="K22" s="8"/>
      <c r="L22" s="8"/>
      <c r="P22" s="2" t="s">
        <v>36</v>
      </c>
      <c r="R22" s="2">
        <f>ABS($R$21-R21)</f>
        <v>0</v>
      </c>
      <c r="V22" s="2" t="s">
        <v>36</v>
      </c>
      <c r="X22" s="2">
        <f>ABS($R$21-X21)</f>
        <v>4.2459248321915638E-3</v>
      </c>
      <c r="AB22" s="2" t="s">
        <v>36</v>
      </c>
      <c r="AD22" s="2">
        <f>ABS($R$21-AD21)</f>
        <v>3.8428266613021039E-3</v>
      </c>
      <c r="AH22" s="2" t="s">
        <v>36</v>
      </c>
      <c r="AJ22" s="2">
        <f>ABS($R$21-AJ21)</f>
        <v>1.6564209134443328E-3</v>
      </c>
      <c r="AN22" s="2" t="s">
        <v>36</v>
      </c>
      <c r="AP22" s="2">
        <f>ABS($R$21-AP21)</f>
        <v>8.8826386920361211E-4</v>
      </c>
      <c r="AT22" s="2" t="s">
        <v>36</v>
      </c>
      <c r="AV22" s="2">
        <f>ABS($R$21-AV21)</f>
        <v>3.5994122462385814E-3</v>
      </c>
      <c r="AZ22" s="2" t="s">
        <v>36</v>
      </c>
      <c r="BB22" s="2">
        <f>ABS($R$21-BB21)</f>
        <v>6.4868350012689466E-3</v>
      </c>
      <c r="BF22" s="2" t="s">
        <v>36</v>
      </c>
      <c r="BH22" s="2">
        <f>ABS($R$21-BH21)</f>
        <v>9.5607702363473615E-3</v>
      </c>
      <c r="BL22" s="2" t="s">
        <v>36</v>
      </c>
      <c r="BN22" s="2">
        <f>ABS($R$21-BN21)</f>
        <v>1.2831880210241592E-2</v>
      </c>
      <c r="BR22" s="2" t="s">
        <v>36</v>
      </c>
      <c r="BT22" s="2">
        <f>ABS($R$21-BT21)</f>
        <v>1.6311244304112398E-2</v>
      </c>
      <c r="BX22" s="2" t="s">
        <v>36</v>
      </c>
      <c r="BZ22" s="2">
        <f>ABS($R$21-BZ21)</f>
        <v>2.001034755094748E-2</v>
      </c>
      <c r="CD22" s="2" t="s">
        <v>36</v>
      </c>
      <c r="CF22" s="2">
        <f>ABS($R$21-CF21)</f>
        <v>2.3941064126071859E-2</v>
      </c>
      <c r="CJ22" s="2" t="s">
        <v>36</v>
      </c>
      <c r="CL22" s="2">
        <f>ABS($R$21-CL21)</f>
        <v>2.8115635160802926E-2</v>
      </c>
      <c r="CP22" s="2" t="s">
        <v>36</v>
      </c>
      <c r="CR22" s="2">
        <f>ABS($R$21-CR21)</f>
        <v>3.2546640211674818E-2</v>
      </c>
    </row>
    <row r="23" spans="1:96">
      <c r="A23" s="3" t="s">
        <v>87</v>
      </c>
      <c r="P23" s="2" t="s">
        <v>37</v>
      </c>
      <c r="R23" s="9">
        <v>235</v>
      </c>
      <c r="V23" s="2" t="s">
        <v>37</v>
      </c>
      <c r="X23" s="9">
        <v>235</v>
      </c>
      <c r="AB23" s="2" t="s">
        <v>37</v>
      </c>
      <c r="AD23" s="9">
        <v>235</v>
      </c>
      <c r="AH23" s="2" t="s">
        <v>37</v>
      </c>
      <c r="AJ23" s="9">
        <v>235</v>
      </c>
      <c r="AN23" s="2" t="s">
        <v>37</v>
      </c>
      <c r="AP23" s="9">
        <v>235</v>
      </c>
      <c r="AT23" s="2" t="s">
        <v>37</v>
      </c>
      <c r="AV23" s="9">
        <v>235</v>
      </c>
      <c r="AZ23" s="2" t="s">
        <v>37</v>
      </c>
      <c r="BB23" s="9">
        <v>235</v>
      </c>
      <c r="BF23" s="2" t="s">
        <v>37</v>
      </c>
      <c r="BH23" s="9">
        <v>235</v>
      </c>
      <c r="BL23" s="2" t="s">
        <v>37</v>
      </c>
      <c r="BN23" s="9">
        <v>235</v>
      </c>
      <c r="BR23" s="2" t="s">
        <v>37</v>
      </c>
      <c r="BT23" s="9">
        <v>235</v>
      </c>
      <c r="BX23" s="2" t="s">
        <v>37</v>
      </c>
      <c r="BZ23" s="9">
        <v>235</v>
      </c>
      <c r="CD23" s="2" t="s">
        <v>37</v>
      </c>
      <c r="CF23" s="9">
        <v>235</v>
      </c>
      <c r="CJ23" s="2" t="s">
        <v>37</v>
      </c>
      <c r="CL23" s="9">
        <v>235</v>
      </c>
      <c r="CP23" s="2" t="s">
        <v>37</v>
      </c>
      <c r="CR23" s="9">
        <v>235</v>
      </c>
    </row>
    <row r="24" spans="1:96">
      <c r="A24" s="3">
        <f>A21-A20</f>
        <v>0.10000000000000009</v>
      </c>
      <c r="P24" s="2" t="s">
        <v>35</v>
      </c>
      <c r="R24" s="9">
        <f>R21*R23</f>
        <v>9.1277822647659548</v>
      </c>
      <c r="V24" s="2" t="s">
        <v>35</v>
      </c>
      <c r="X24" s="9">
        <f>X21*X23</f>
        <v>10.125574600330971</v>
      </c>
      <c r="AB24" s="2" t="s">
        <v>35</v>
      </c>
      <c r="AD24" s="9">
        <f>AD21*AD23</f>
        <v>8.2247179993599602</v>
      </c>
      <c r="AH24" s="2" t="s">
        <v>35</v>
      </c>
      <c r="AJ24" s="9">
        <f>AJ21*AJ23</f>
        <v>8.7385233501065365</v>
      </c>
      <c r="AN24" s="2" t="s">
        <v>35</v>
      </c>
      <c r="AP24" s="9">
        <f>AP21*AP23</f>
        <v>9.3365242740288039</v>
      </c>
      <c r="AT24" s="2" t="s">
        <v>35</v>
      </c>
      <c r="AV24" s="9">
        <f>AV21*AV23</f>
        <v>9.9736441426320201</v>
      </c>
      <c r="AZ24" s="2" t="s">
        <v>35</v>
      </c>
      <c r="BB24" s="9">
        <f>BB21*BB23</f>
        <v>10.652188490064157</v>
      </c>
      <c r="BF24" s="2" t="s">
        <v>35</v>
      </c>
      <c r="BH24" s="9">
        <f>BH21*BH23</f>
        <v>11.374563270307585</v>
      </c>
      <c r="BL24" s="2" t="s">
        <v>35</v>
      </c>
      <c r="BN24" s="9">
        <f>BN21*BN23</f>
        <v>12.143274114172728</v>
      </c>
      <c r="BR24" s="2" t="s">
        <v>35</v>
      </c>
      <c r="BT24" s="9">
        <f>BT21*BT23</f>
        <v>12.960924676232368</v>
      </c>
      <c r="BX24" s="2" t="s">
        <v>35</v>
      </c>
      <c r="BZ24" s="9">
        <f>BZ21*BZ23</f>
        <v>13.830213939238613</v>
      </c>
      <c r="CD24" s="2" t="s">
        <v>35</v>
      </c>
      <c r="CF24" s="9">
        <f>CF21*CF23</f>
        <v>14.753932334392841</v>
      </c>
      <c r="CJ24" s="2" t="s">
        <v>35</v>
      </c>
      <c r="CL24" s="9">
        <f>CL21*CL23</f>
        <v>15.734956527554642</v>
      </c>
      <c r="CP24" s="2" t="s">
        <v>35</v>
      </c>
      <c r="CR24" s="9">
        <f>CR21*CR23</f>
        <v>16.776242714509536</v>
      </c>
    </row>
    <row r="25" spans="1:96">
      <c r="P25" s="2" t="s">
        <v>10</v>
      </c>
      <c r="R25" s="2">
        <f>R22*R23</f>
        <v>0</v>
      </c>
      <c r="V25" s="2" t="s">
        <v>10</v>
      </c>
      <c r="X25" s="2">
        <f>X22*X23</f>
        <v>0.99779233556501745</v>
      </c>
      <c r="AB25" s="2" t="s">
        <v>10</v>
      </c>
      <c r="AD25" s="2">
        <f>AD22*AD23</f>
        <v>0.90306426540599438</v>
      </c>
      <c r="AH25" s="2" t="s">
        <v>10</v>
      </c>
      <c r="AJ25" s="2">
        <f>AJ22*AJ23</f>
        <v>0.3892589146594182</v>
      </c>
      <c r="AN25" s="2" t="s">
        <v>10</v>
      </c>
      <c r="AP25" s="2">
        <f>AP22*AP23</f>
        <v>0.20874200926284886</v>
      </c>
      <c r="AT25" s="2" t="s">
        <v>10</v>
      </c>
      <c r="AV25" s="2">
        <f>AV22*AV23</f>
        <v>0.84586187786606659</v>
      </c>
      <c r="AZ25" s="2" t="s">
        <v>10</v>
      </c>
      <c r="BB25" s="2">
        <f>BB22*BB23</f>
        <v>1.5244062252982025</v>
      </c>
      <c r="BF25" s="2" t="s">
        <v>10</v>
      </c>
      <c r="BH25" s="2">
        <f>BH22*BH23</f>
        <v>2.2467810055416297</v>
      </c>
      <c r="BL25" s="2" t="s">
        <v>10</v>
      </c>
      <c r="BN25" s="2">
        <f>BN22*BN23</f>
        <v>3.0154918494067742</v>
      </c>
      <c r="BR25" s="2" t="s">
        <v>10</v>
      </c>
      <c r="BT25" s="2">
        <f>BT22*BT23</f>
        <v>3.8331424114664134</v>
      </c>
      <c r="BX25" s="2" t="s">
        <v>10</v>
      </c>
      <c r="BZ25" s="2">
        <f>BZ22*BZ23</f>
        <v>4.702431674472658</v>
      </c>
      <c r="CD25" s="2" t="s">
        <v>10</v>
      </c>
      <c r="CF25" s="2">
        <f>CF22*CF23</f>
        <v>5.6261500696268874</v>
      </c>
      <c r="CJ25" s="2" t="s">
        <v>10</v>
      </c>
      <c r="CL25" s="2">
        <f>CL22*CL23</f>
        <v>6.6071742627886874</v>
      </c>
      <c r="CP25" s="2" t="s">
        <v>10</v>
      </c>
      <c r="CR25" s="2">
        <f>CR22*CR23</f>
        <v>7.648460449743582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7</vt:i4>
      </vt:variant>
    </vt:vector>
  </HeadingPairs>
  <TitlesOfParts>
    <vt:vector size="14" baseType="lpstr">
      <vt:lpstr>INFO for Figure5.4</vt:lpstr>
      <vt:lpstr>Data for Figure5.4, Entropy</vt:lpstr>
      <vt:lpstr>L.logitstories</vt:lpstr>
      <vt:lpstr>Congestion</vt:lpstr>
      <vt:lpstr>MIP</vt:lpstr>
      <vt:lpstr>Laws</vt:lpstr>
      <vt:lpstr>ExecOrders</vt:lpstr>
      <vt:lpstr>Figure5.4</vt:lpstr>
      <vt:lpstr>FIG_L.logitstories</vt:lpstr>
      <vt:lpstr>FIG_Congestion</vt:lpstr>
      <vt:lpstr>FIG_Entropy</vt:lpstr>
      <vt:lpstr>FIG_mip</vt:lpstr>
      <vt:lpstr>FIG_ExecOrders</vt:lpstr>
      <vt:lpstr>FIG_Laws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Hypothetical State Analysis</dc:title>
  <dc:creator>Gateway Authorized Customer</dc:creator>
  <cp:lastModifiedBy>Amber</cp:lastModifiedBy>
  <dcterms:created xsi:type="dcterms:W3CDTF">2000-08-10T17:09:02Z</dcterms:created>
  <dcterms:modified xsi:type="dcterms:W3CDTF">2013-08-13T01:28:00Z</dcterms:modified>
</cp:coreProperties>
</file>